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145" windowHeight="9060" activeTab="0"/>
  </bookViews>
  <sheets>
    <sheet name="ESTADISTICA ACTUALIZADA" sheetId="1" r:id="rId1"/>
  </sheets>
  <definedNames>
    <definedName name="_xlnm.Print_Area" localSheetId="0">'ESTADISTICA ACTUALIZADA'!$A$1:$M$81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<sst xmlns="http://schemas.openxmlformats.org/spreadsheetml/2006/main" count="112" uniqueCount="50">
  <si>
    <t>Guatemala</t>
  </si>
  <si>
    <t>Honduras</t>
  </si>
  <si>
    <t>El Salvador</t>
  </si>
  <si>
    <t>Nicaragua</t>
  </si>
  <si>
    <t>Costa Rica</t>
  </si>
  <si>
    <t>Adulto mayor</t>
  </si>
  <si>
    <t>Estados Unidos</t>
  </si>
  <si>
    <t>Belice</t>
  </si>
  <si>
    <t>Hombres</t>
  </si>
  <si>
    <t>Mujeres</t>
  </si>
  <si>
    <t>Total</t>
  </si>
  <si>
    <t>%</t>
  </si>
  <si>
    <t>Tipo de Vulnerabilidad</t>
  </si>
  <si>
    <t>Menores no Acompañado (niños y adolescentes)</t>
  </si>
  <si>
    <t>Nacionalidad de los Beneficiarios</t>
  </si>
  <si>
    <t>REPORTE FINANCIERO</t>
  </si>
  <si>
    <t>SUB-TOTAL DISPONIBLE</t>
  </si>
  <si>
    <t>PROMEDIO POR BENEFICIARIO</t>
  </si>
  <si>
    <t>Republica Dominicana</t>
  </si>
  <si>
    <t xml:space="preserve">INGRESOS </t>
  </si>
  <si>
    <t>SALDO INICIO AÑO</t>
  </si>
  <si>
    <t xml:space="preserve">Terrestre </t>
  </si>
  <si>
    <t>TOTAL DE INGRESOS</t>
  </si>
  <si>
    <t>RESUMEN</t>
  </si>
  <si>
    <t>(-) GASTOS TOTALES</t>
  </si>
  <si>
    <t>Unión Europea</t>
  </si>
  <si>
    <t>Absoluto</t>
  </si>
  <si>
    <t>INGRESOS</t>
  </si>
  <si>
    <t xml:space="preserve">REPORTE DE ASISTENCIA INTRA-REGIONAL DE LA CRM PARA MIGRANTES EN SITUACION DE ALTA VULNERABILIDAD </t>
  </si>
  <si>
    <t>Estadisticas básicas</t>
  </si>
  <si>
    <t>Marítimo</t>
  </si>
  <si>
    <t>Aéreo</t>
  </si>
  <si>
    <t>Violencia y Trauma Psicológicas, Víctimas de Delito (trata, violencia familiar, física y psicológica, asaltos y lesiones por delitos)</t>
  </si>
  <si>
    <t>Heridos físicos por accidentes (ferroviarios u otros)</t>
  </si>
  <si>
    <t xml:space="preserve">Enfermedad </t>
  </si>
  <si>
    <t>Discapacidad (física y mental)</t>
  </si>
  <si>
    <t>Género</t>
  </si>
  <si>
    <t>Otros (embarazo, acompañantes de personas en situación vulnerable, terremotos, familia en riesgo social: huérfanos, pobreza extrema)</t>
  </si>
  <si>
    <t>Personas Asistidas</t>
  </si>
  <si>
    <t>Tipo de Traslado</t>
  </si>
  <si>
    <t>Panamá</t>
  </si>
  <si>
    <t>México</t>
  </si>
  <si>
    <t>República Dominicana</t>
  </si>
  <si>
    <t>Canadá</t>
  </si>
  <si>
    <t>pendiente</t>
  </si>
  <si>
    <t>-</t>
  </si>
  <si>
    <t>Asistencia por el lugar de origen del movimiento</t>
  </si>
  <si>
    <t>no</t>
  </si>
  <si>
    <t>SALDO AL FINAL DEL PERIODO</t>
  </si>
  <si>
    <t>2014 (ENE- AGO)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</si>
</sst>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7" fillId="32" borderId="11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2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right" wrapText="1"/>
    </xf>
    <xf numFmtId="207" fontId="4" fillId="0" borderId="20" xfId="42" applyNumberFormat="1" applyFont="1" applyBorder="1" applyAlignment="1">
      <alignment horizontal="center"/>
    </xf>
    <xf numFmtId="207" fontId="7" fillId="0" borderId="20" xfId="0" applyNumberFormat="1" applyFont="1" applyBorder="1" applyAlignment="1">
      <alignment horizontal="center"/>
    </xf>
    <xf numFmtId="207" fontId="7" fillId="32" borderId="21" xfId="0" applyNumberFormat="1" applyFont="1" applyFill="1" applyBorder="1" applyAlignment="1">
      <alignment horizontal="center"/>
    </xf>
    <xf numFmtId="207" fontId="7" fillId="32" borderId="22" xfId="0" applyNumberFormat="1" applyFont="1" applyFill="1" applyBorder="1" applyAlignment="1">
      <alignment horizontal="center"/>
    </xf>
    <xf numFmtId="207" fontId="7" fillId="32" borderId="23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20" xfId="0" applyNumberFormat="1" applyFont="1" applyFill="1" applyBorder="1" applyAlignment="1">
      <alignment horizontal="center"/>
    </xf>
    <xf numFmtId="207" fontId="7" fillId="0" borderId="0" xfId="0" applyNumberFormat="1" applyFont="1" applyFill="1" applyBorder="1" applyAlignment="1">
      <alignment horizontal="center"/>
    </xf>
    <xf numFmtId="207" fontId="7" fillId="0" borderId="2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207" fontId="4" fillId="0" borderId="19" xfId="42" applyNumberFormat="1" applyFont="1" applyBorder="1" applyAlignment="1">
      <alignment horizontal="center"/>
    </xf>
    <xf numFmtId="0" fontId="7" fillId="32" borderId="23" xfId="0" applyFont="1" applyFill="1" applyBorder="1" applyAlignment="1">
      <alignment/>
    </xf>
    <xf numFmtId="207" fontId="7" fillId="32" borderId="16" xfId="0" applyNumberFormat="1" applyFont="1" applyFill="1" applyBorder="1" applyAlignment="1">
      <alignment horizontal="center"/>
    </xf>
    <xf numFmtId="207" fontId="7" fillId="32" borderId="17" xfId="42" applyNumberFormat="1" applyFont="1" applyFill="1" applyBorder="1" applyAlignment="1">
      <alignment horizontal="center"/>
    </xf>
    <xf numFmtId="207" fontId="7" fillId="32" borderId="13" xfId="42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207" fontId="4" fillId="0" borderId="25" xfId="0" applyNumberFormat="1" applyFont="1" applyBorder="1" applyAlignment="1">
      <alignment horizontal="center"/>
    </xf>
    <xf numFmtId="207" fontId="7" fillId="0" borderId="20" xfId="42" applyNumberFormat="1" applyFont="1" applyBorder="1" applyAlignment="1">
      <alignment horizontal="center"/>
    </xf>
    <xf numFmtId="0" fontId="7" fillId="32" borderId="23" xfId="0" applyFont="1" applyFill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33" borderId="26" xfId="0" applyFont="1" applyFill="1" applyBorder="1" applyAlignment="1">
      <alignment wrapText="1"/>
    </xf>
    <xf numFmtId="212" fontId="4" fillId="0" borderId="27" xfId="0" applyNumberFormat="1" applyFont="1" applyBorder="1" applyAlignment="1">
      <alignment horizontal="center"/>
    </xf>
    <xf numFmtId="21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207" fontId="4" fillId="0" borderId="31" xfId="42" applyNumberFormat="1" applyFont="1" applyBorder="1" applyAlignment="1">
      <alignment horizontal="center"/>
    </xf>
    <xf numFmtId="212" fontId="7" fillId="0" borderId="31" xfId="42" applyNumberFormat="1" applyFont="1" applyBorder="1" applyAlignment="1">
      <alignment horizontal="center"/>
    </xf>
    <xf numFmtId="207" fontId="4" fillId="0" borderId="28" xfId="42" applyNumberFormat="1" applyFont="1" applyBorder="1" applyAlignment="1">
      <alignment horizontal="center"/>
    </xf>
    <xf numFmtId="212" fontId="7" fillId="0" borderId="28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212" fontId="7" fillId="0" borderId="27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207" fontId="4" fillId="0" borderId="34" xfId="42" applyNumberFormat="1" applyFont="1" applyBorder="1" applyAlignment="1">
      <alignment horizontal="center"/>
    </xf>
    <xf numFmtId="212" fontId="7" fillId="0" borderId="34" xfId="42" applyNumberFormat="1" applyFont="1" applyBorder="1" applyAlignment="1">
      <alignment horizontal="center"/>
    </xf>
    <xf numFmtId="1" fontId="7" fillId="32" borderId="18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212" fontId="7" fillId="0" borderId="28" xfId="0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35" xfId="42" applyNumberFormat="1" applyFont="1" applyBorder="1" applyAlignment="1">
      <alignment horizontal="center"/>
    </xf>
    <xf numFmtId="212" fontId="4" fillId="0" borderId="36" xfId="42" applyNumberFormat="1" applyFont="1" applyBorder="1" applyAlignment="1">
      <alignment horizontal="center"/>
    </xf>
    <xf numFmtId="212" fontId="4" fillId="0" borderId="31" xfId="42" applyNumberFormat="1" applyFont="1" applyBorder="1" applyAlignment="1">
      <alignment horizontal="center"/>
    </xf>
    <xf numFmtId="212" fontId="4" fillId="0" borderId="20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33" xfId="0" applyNumberFormat="1" applyFont="1" applyBorder="1" applyAlignment="1">
      <alignment horizontal="center"/>
    </xf>
    <xf numFmtId="212" fontId="4" fillId="0" borderId="37" xfId="42" applyNumberFormat="1" applyFont="1" applyBorder="1" applyAlignment="1">
      <alignment horizontal="center"/>
    </xf>
    <xf numFmtId="212" fontId="4" fillId="0" borderId="38" xfId="42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7" fillId="32" borderId="18" xfId="0" applyNumberFormat="1" applyFont="1" applyFill="1" applyBorder="1" applyAlignment="1">
      <alignment horizontal="center"/>
    </xf>
    <xf numFmtId="212" fontId="7" fillId="32" borderId="17" xfId="0" applyNumberFormat="1" applyFont="1" applyFill="1" applyBorder="1" applyAlignment="1">
      <alignment horizontal="center"/>
    </xf>
    <xf numFmtId="212" fontId="7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2" borderId="3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7" fillId="0" borderId="26" xfId="0" applyFont="1" applyBorder="1" applyAlignment="1">
      <alignment/>
    </xf>
    <xf numFmtId="218" fontId="4" fillId="0" borderId="19" xfId="0" applyNumberFormat="1" applyFont="1" applyBorder="1" applyAlignment="1">
      <alignment horizontal="center"/>
    </xf>
    <xf numFmtId="218" fontId="4" fillId="0" borderId="25" xfId="0" applyNumberFormat="1" applyFont="1" applyBorder="1" applyAlignment="1">
      <alignment horizontal="center"/>
    </xf>
    <xf numFmtId="218" fontId="4" fillId="0" borderId="19" xfId="0" applyNumberFormat="1" applyFont="1" applyFill="1" applyBorder="1" applyAlignment="1">
      <alignment horizontal="center"/>
    </xf>
    <xf numFmtId="218" fontId="4" fillId="0" borderId="28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7" fillId="32" borderId="40" xfId="0" applyFont="1" applyFill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7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7" fillId="0" borderId="27" xfId="0" applyNumberFormat="1" applyFont="1" applyBorder="1" applyAlignment="1">
      <alignment horizontal="center"/>
    </xf>
    <xf numFmtId="208" fontId="7" fillId="32" borderId="22" xfId="0" applyNumberFormat="1" applyFont="1" applyFill="1" applyBorder="1" applyAlignment="1">
      <alignment horizontal="center"/>
    </xf>
    <xf numFmtId="208" fontId="7" fillId="32" borderId="18" xfId="42" applyNumberFormat="1" applyFont="1" applyFill="1" applyBorder="1" applyAlignment="1">
      <alignment horizontal="center"/>
    </xf>
    <xf numFmtId="208" fontId="7" fillId="32" borderId="12" xfId="42" applyNumberFormat="1" applyFont="1" applyFill="1" applyBorder="1" applyAlignment="1">
      <alignment horizontal="center"/>
    </xf>
    <xf numFmtId="208" fontId="4" fillId="0" borderId="26" xfId="0" applyNumberFormat="1" applyFont="1" applyFill="1" applyBorder="1" applyAlignment="1">
      <alignment horizontal="center"/>
    </xf>
    <xf numFmtId="208" fontId="7" fillId="32" borderId="12" xfId="0" applyNumberFormat="1" applyFont="1" applyFill="1" applyBorder="1" applyAlignment="1">
      <alignment horizontal="center"/>
    </xf>
    <xf numFmtId="208" fontId="7" fillId="32" borderId="18" xfId="0" applyNumberFormat="1" applyFont="1" applyFill="1" applyBorder="1" applyAlignment="1">
      <alignment horizontal="center"/>
    </xf>
    <xf numFmtId="1" fontId="7" fillId="0" borderId="41" xfId="42" applyNumberFormat="1" applyFont="1" applyBorder="1" applyAlignment="1">
      <alignment horizontal="center"/>
    </xf>
    <xf numFmtId="1" fontId="7" fillId="0" borderId="27" xfId="42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2" xfId="42" applyNumberFormat="1" applyFont="1" applyBorder="1" applyAlignment="1">
      <alignment horizontal="center"/>
    </xf>
    <xf numFmtId="1" fontId="4" fillId="0" borderId="30" xfId="42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6" xfId="42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207" fontId="4" fillId="0" borderId="36" xfId="42" applyNumberFormat="1" applyFont="1" applyBorder="1" applyAlignment="1">
      <alignment horizontal="center"/>
    </xf>
    <xf numFmtId="207" fontId="4" fillId="0" borderId="38" xfId="42" applyNumberFormat="1" applyFont="1" applyBorder="1" applyAlignment="1">
      <alignment horizontal="center"/>
    </xf>
    <xf numFmtId="212" fontId="4" fillId="0" borderId="31" xfId="0" applyNumberFormat="1" applyFont="1" applyBorder="1" applyAlignment="1">
      <alignment horizontal="center"/>
    </xf>
    <xf numFmtId="212" fontId="9" fillId="0" borderId="28" xfId="42" applyNumberFormat="1" applyFont="1" applyBorder="1" applyAlignment="1">
      <alignment horizontal="center"/>
    </xf>
    <xf numFmtId="212" fontId="4" fillId="0" borderId="34" xfId="0" applyNumberFormat="1" applyFont="1" applyBorder="1" applyAlignment="1">
      <alignment horizontal="center"/>
    </xf>
    <xf numFmtId="212" fontId="4" fillId="0" borderId="2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7" fillId="32" borderId="43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218" fontId="7" fillId="32" borderId="22" xfId="44" applyNumberFormat="1" applyFont="1" applyFill="1" applyBorder="1" applyAlignment="1">
      <alignment horizontal="center"/>
    </xf>
    <xf numFmtId="218" fontId="7" fillId="32" borderId="40" xfId="44" applyNumberFormat="1" applyFont="1" applyFill="1" applyBorder="1" applyAlignment="1">
      <alignment horizontal="center"/>
    </xf>
    <xf numFmtId="218" fontId="4" fillId="0" borderId="38" xfId="44" applyNumberFormat="1" applyFont="1" applyFill="1" applyBorder="1" applyAlignment="1">
      <alignment horizontal="center"/>
    </xf>
    <xf numFmtId="218" fontId="4" fillId="0" borderId="34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4" fillId="0" borderId="28" xfId="44" applyNumberFormat="1" applyFont="1" applyFill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218" fontId="4" fillId="0" borderId="19" xfId="44" applyNumberFormat="1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7" fillId="0" borderId="46" xfId="44" applyNumberFormat="1" applyFont="1" applyFill="1" applyBorder="1" applyAlignment="1">
      <alignment horizontal="center"/>
    </xf>
    <xf numFmtId="218" fontId="7" fillId="0" borderId="47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7" fillId="0" borderId="48" xfId="44" applyNumberFormat="1" applyFont="1" applyFill="1" applyBorder="1" applyAlignment="1">
      <alignment horizontal="center"/>
    </xf>
    <xf numFmtId="218" fontId="7" fillId="0" borderId="49" xfId="44" applyNumberFormat="1" applyFont="1" applyFill="1" applyBorder="1" applyAlignment="1">
      <alignment horizontal="center"/>
    </xf>
    <xf numFmtId="218" fontId="7" fillId="17" borderId="22" xfId="44" applyNumberFormat="1" applyFont="1" applyFill="1" applyBorder="1" applyAlignment="1">
      <alignment horizontal="center"/>
    </xf>
    <xf numFmtId="218" fontId="7" fillId="17" borderId="40" xfId="44" applyNumberFormat="1" applyFont="1" applyFill="1" applyBorder="1" applyAlignment="1">
      <alignment horizontal="center"/>
    </xf>
    <xf numFmtId="218" fontId="4" fillId="0" borderId="32" xfId="44" applyNumberFormat="1" applyFont="1" applyFill="1" applyBorder="1" applyAlignment="1">
      <alignment horizontal="center"/>
    </xf>
    <xf numFmtId="218" fontId="7" fillId="0" borderId="46" xfId="44" applyNumberFormat="1" applyFont="1" applyFill="1" applyBorder="1" applyAlignment="1">
      <alignment horizontal="center"/>
    </xf>
    <xf numFmtId="218" fontId="7" fillId="0" borderId="47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4" fillId="0" borderId="28" xfId="44" applyNumberFormat="1" applyFont="1" applyFill="1" applyBorder="1" applyAlignment="1">
      <alignment horizontal="center"/>
    </xf>
    <xf numFmtId="218" fontId="4" fillId="0" borderId="27" xfId="44" applyNumberFormat="1" applyFont="1" applyFill="1" applyBorder="1" applyAlignment="1">
      <alignment horizontal="center"/>
    </xf>
    <xf numFmtId="218" fontId="4" fillId="0" borderId="20" xfId="44" applyNumberFormat="1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7" fillId="32" borderId="51" xfId="0" applyFont="1" applyFill="1" applyBorder="1" applyAlignment="1">
      <alignment horizontal="center"/>
    </xf>
    <xf numFmtId="0" fontId="7" fillId="32" borderId="52" xfId="0" applyFont="1" applyFill="1" applyBorder="1" applyAlignment="1">
      <alignment horizontal="center"/>
    </xf>
    <xf numFmtId="218" fontId="4" fillId="0" borderId="53" xfId="0" applyNumberFormat="1" applyFont="1" applyFill="1" applyBorder="1" applyAlignment="1">
      <alignment horizontal="center"/>
    </xf>
    <xf numFmtId="218" fontId="4" fillId="0" borderId="54" xfId="0" applyNumberFormat="1" applyFont="1" applyFill="1" applyBorder="1" applyAlignment="1">
      <alignment horizontal="center"/>
    </xf>
    <xf numFmtId="218" fontId="4" fillId="0" borderId="55" xfId="0" applyNumberFormat="1" applyFont="1" applyFill="1" applyBorder="1" applyAlignment="1">
      <alignment horizontal="center"/>
    </xf>
    <xf numFmtId="218" fontId="4" fillId="0" borderId="56" xfId="0" applyNumberFormat="1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218" fontId="4" fillId="0" borderId="59" xfId="44" applyNumberFormat="1" applyFont="1" applyBorder="1" applyAlignment="1">
      <alignment horizontal="center"/>
    </xf>
    <xf numFmtId="218" fontId="4" fillId="0" borderId="60" xfId="44" applyNumberFormat="1" applyFont="1" applyBorder="1" applyAlignment="1">
      <alignment horizontal="center"/>
    </xf>
    <xf numFmtId="218" fontId="4" fillId="0" borderId="38" xfId="44" applyNumberFormat="1" applyFont="1" applyBorder="1" applyAlignment="1">
      <alignment horizontal="center"/>
    </xf>
    <xf numFmtId="218" fontId="4" fillId="0" borderId="61" xfId="44" applyNumberFormat="1" applyFont="1" applyBorder="1" applyAlignment="1">
      <alignment horizontal="center"/>
    </xf>
    <xf numFmtId="218" fontId="7" fillId="32" borderId="17" xfId="44" applyNumberFormat="1" applyFont="1" applyFill="1" applyBorder="1" applyAlignment="1">
      <alignment horizontal="center"/>
    </xf>
    <xf numFmtId="218" fontId="7" fillId="34" borderId="17" xfId="44" applyNumberFormat="1" applyFont="1" applyFill="1" applyBorder="1" applyAlignment="1">
      <alignment horizontal="center"/>
    </xf>
    <xf numFmtId="218" fontId="7" fillId="34" borderId="16" xfId="44" applyNumberFormat="1" applyFont="1" applyFill="1" applyBorder="1" applyAlignment="1">
      <alignment horizontal="center"/>
    </xf>
    <xf numFmtId="218" fontId="7" fillId="0" borderId="59" xfId="44" applyNumberFormat="1" applyFont="1" applyBorder="1" applyAlignment="1">
      <alignment horizontal="center"/>
    </xf>
    <xf numFmtId="218" fontId="7" fillId="0" borderId="60" xfId="44" applyNumberFormat="1" applyFont="1" applyBorder="1" applyAlignment="1">
      <alignment horizontal="center"/>
    </xf>
    <xf numFmtId="218" fontId="4" fillId="0" borderId="62" xfId="44" applyNumberFormat="1" applyFont="1" applyBorder="1" applyAlignment="1">
      <alignment horizontal="center"/>
    </xf>
    <xf numFmtId="218" fontId="4" fillId="0" borderId="63" xfId="44" applyNumberFormat="1" applyFont="1" applyBorder="1" applyAlignment="1">
      <alignment horizontal="center"/>
    </xf>
    <xf numFmtId="0" fontId="7" fillId="32" borderId="64" xfId="0" applyFont="1" applyFill="1" applyBorder="1" applyAlignment="1">
      <alignment horizontal="center"/>
    </xf>
    <xf numFmtId="0" fontId="7" fillId="32" borderId="65" xfId="0" applyFont="1" applyFill="1" applyBorder="1" applyAlignment="1">
      <alignment horizontal="center"/>
    </xf>
    <xf numFmtId="218" fontId="7" fillId="32" borderId="16" xfId="44" applyNumberFormat="1" applyFont="1" applyFill="1" applyBorder="1" applyAlignment="1">
      <alignment horizontal="center"/>
    </xf>
    <xf numFmtId="218" fontId="4" fillId="0" borderId="62" xfId="44" applyNumberFormat="1" applyFont="1" applyFill="1" applyBorder="1" applyAlignment="1">
      <alignment horizontal="center"/>
    </xf>
    <xf numFmtId="218" fontId="4" fillId="0" borderId="49" xfId="44" applyNumberFormat="1" applyFont="1" applyFill="1" applyBorder="1" applyAlignment="1">
      <alignment horizontal="center"/>
    </xf>
    <xf numFmtId="218" fontId="4" fillId="0" borderId="59" xfId="44" applyNumberFormat="1" applyFont="1" applyFill="1" applyBorder="1" applyAlignment="1">
      <alignment horizontal="center"/>
    </xf>
    <xf numFmtId="218" fontId="4" fillId="0" borderId="47" xfId="44" applyNumberFormat="1" applyFont="1" applyFill="1" applyBorder="1" applyAlignment="1">
      <alignment horizontal="center"/>
    </xf>
    <xf numFmtId="218" fontId="7" fillId="0" borderId="59" xfId="44" applyNumberFormat="1" applyFont="1" applyFill="1" applyBorder="1" applyAlignment="1">
      <alignment horizontal="center"/>
    </xf>
    <xf numFmtId="218" fontId="7" fillId="34" borderId="22" xfId="44" applyNumberFormat="1" applyFont="1" applyFill="1" applyBorder="1" applyAlignment="1">
      <alignment horizontal="center"/>
    </xf>
    <xf numFmtId="218" fontId="7" fillId="34" borderId="40" xfId="44" applyNumberFormat="1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2" borderId="66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218" fontId="4" fillId="0" borderId="27" xfId="44" applyNumberFormat="1" applyFont="1" applyFill="1" applyBorder="1" applyAlignment="1">
      <alignment horizontal="center"/>
    </xf>
    <xf numFmtId="218" fontId="7" fillId="0" borderId="67" xfId="44" applyNumberFormat="1" applyFont="1" applyFill="1" applyBorder="1" applyAlignment="1">
      <alignment horizontal="center"/>
    </xf>
    <xf numFmtId="218" fontId="7" fillId="0" borderId="68" xfId="44" applyNumberFormat="1" applyFont="1" applyFill="1" applyBorder="1" applyAlignment="1">
      <alignment horizontal="center"/>
    </xf>
    <xf numFmtId="218" fontId="7" fillId="0" borderId="27" xfId="44" applyNumberFormat="1" applyFont="1" applyFill="1" applyBorder="1" applyAlignment="1">
      <alignment horizontal="center"/>
    </xf>
    <xf numFmtId="218" fontId="7" fillId="0" borderId="20" xfId="44" applyNumberFormat="1" applyFont="1" applyFill="1" applyBorder="1" applyAlignment="1">
      <alignment horizontal="center"/>
    </xf>
    <xf numFmtId="218" fontId="7" fillId="0" borderId="67" xfId="44" applyNumberFormat="1" applyFont="1" applyFill="1" applyBorder="1" applyAlignment="1">
      <alignment horizontal="center"/>
    </xf>
    <xf numFmtId="218" fontId="8" fillId="33" borderId="18" xfId="44" applyNumberFormat="1" applyFont="1" applyFill="1" applyBorder="1" applyAlignment="1">
      <alignment horizontal="center"/>
    </xf>
    <xf numFmtId="218" fontId="8" fillId="33" borderId="13" xfId="44" applyNumberFormat="1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6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212" fontId="7" fillId="0" borderId="7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tabSelected="1" zoomScalePageLayoutView="0" workbookViewId="0" topLeftCell="D60">
      <selection activeCell="N77" sqref="N77:O77"/>
    </sheetView>
  </sheetViews>
  <sheetFormatPr defaultColWidth="9.140625" defaultRowHeight="12.75"/>
  <cols>
    <col min="1" max="1" width="22.8515625" style="0" customWidth="1"/>
    <col min="2" max="2" width="11.28125" style="0" hidden="1" customWidth="1"/>
    <col min="3" max="3" width="6.7109375" style="0" hidden="1" customWidth="1"/>
    <col min="4" max="4" width="8.57421875" style="0" customWidth="1"/>
    <col min="5" max="5" width="7.28125" style="0" customWidth="1"/>
    <col min="6" max="6" width="8.140625" style="0" customWidth="1"/>
    <col min="7" max="7" width="6.28125" style="0" customWidth="1"/>
    <col min="8" max="8" width="8.140625" style="0" customWidth="1"/>
    <col min="9" max="9" width="6.8515625" style="5" customWidth="1"/>
    <col min="10" max="10" width="8.57421875" style="0" customWidth="1"/>
    <col min="11" max="11" width="7.00390625" style="0" customWidth="1"/>
    <col min="12" max="12" width="8.00390625" style="0" customWidth="1"/>
    <col min="13" max="13" width="7.140625" style="0" customWidth="1"/>
    <col min="14" max="14" width="8.28125" style="0" customWidth="1"/>
    <col min="15" max="15" width="7.00390625" style="0" customWidth="1"/>
    <col min="16" max="16" width="9.140625" style="0" customWidth="1"/>
    <col min="17" max="17" width="6.421875" style="0" customWidth="1"/>
    <col min="18" max="18" width="9.140625" style="0" customWidth="1"/>
    <col min="19" max="19" width="7.421875" style="0" customWidth="1"/>
  </cols>
  <sheetData>
    <row r="1" spans="1:13" ht="13.5" thickBot="1">
      <c r="A1" s="7"/>
      <c r="B1" s="7"/>
      <c r="C1" s="7"/>
      <c r="D1" s="7"/>
      <c r="E1" s="7"/>
      <c r="F1" s="7"/>
      <c r="G1" s="7"/>
      <c r="H1" s="7"/>
      <c r="I1" s="8"/>
      <c r="J1" s="7"/>
      <c r="K1" s="8"/>
      <c r="L1" s="7"/>
      <c r="M1" s="8"/>
    </row>
    <row r="2" spans="1:19" ht="24" customHeight="1" thickBot="1">
      <c r="A2" s="203" t="s">
        <v>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"/>
      <c r="Q2" s="2"/>
      <c r="R2" s="2"/>
      <c r="S2" s="2"/>
    </row>
    <row r="3" spans="1:13" ht="13.5" thickBot="1">
      <c r="A3" s="9"/>
      <c r="B3" s="10"/>
      <c r="C3" s="10"/>
      <c r="D3" s="10"/>
      <c r="E3" s="10"/>
      <c r="F3" s="10"/>
      <c r="G3" s="10"/>
      <c r="H3" s="10"/>
      <c r="I3" s="11"/>
      <c r="J3" s="10"/>
      <c r="K3" s="11"/>
      <c r="L3" s="10"/>
      <c r="M3" s="11"/>
    </row>
    <row r="4" spans="1:15" ht="13.5" customHeight="1" thickBot="1">
      <c r="A4" s="12" t="s">
        <v>29</v>
      </c>
      <c r="B4" s="184">
        <v>2008</v>
      </c>
      <c r="C4" s="185"/>
      <c r="D4" s="184">
        <v>2009</v>
      </c>
      <c r="E4" s="185"/>
      <c r="F4" s="184">
        <v>2010</v>
      </c>
      <c r="G4" s="185"/>
      <c r="H4" s="194">
        <v>2011</v>
      </c>
      <c r="I4" s="195"/>
      <c r="J4" s="194">
        <v>2012</v>
      </c>
      <c r="K4" s="195"/>
      <c r="L4" s="199">
        <v>2013</v>
      </c>
      <c r="M4" s="200"/>
      <c r="N4" s="199" t="s">
        <v>49</v>
      </c>
      <c r="O4" s="200"/>
    </row>
    <row r="5" spans="1:15" ht="14.25" thickBot="1" thickTop="1">
      <c r="A5" s="15" t="s">
        <v>38</v>
      </c>
      <c r="B5" s="171">
        <f>+B8+B9</f>
        <v>212</v>
      </c>
      <c r="C5" s="172"/>
      <c r="D5" s="171">
        <f>+D8+D9</f>
        <v>115</v>
      </c>
      <c r="E5" s="172"/>
      <c r="F5" s="171">
        <f>+F8+F9</f>
        <v>207</v>
      </c>
      <c r="G5" s="172"/>
      <c r="H5" s="196">
        <f>24+45</f>
        <v>69</v>
      </c>
      <c r="I5" s="197"/>
      <c r="J5" s="196">
        <v>161</v>
      </c>
      <c r="K5" s="197"/>
      <c r="L5" s="201">
        <v>42</v>
      </c>
      <c r="M5" s="202"/>
      <c r="N5" s="201">
        <v>72</v>
      </c>
      <c r="O5" s="202"/>
    </row>
    <row r="6" spans="1:15" ht="13.5" thickBot="1">
      <c r="A6" s="16"/>
      <c r="B6" s="17" t="s">
        <v>26</v>
      </c>
      <c r="C6" s="18" t="s">
        <v>11</v>
      </c>
      <c r="D6" s="13" t="s">
        <v>26</v>
      </c>
      <c r="E6" s="14" t="s">
        <v>11</v>
      </c>
      <c r="F6" s="13" t="s">
        <v>26</v>
      </c>
      <c r="G6" s="14" t="s">
        <v>11</v>
      </c>
      <c r="H6" s="19" t="s">
        <v>26</v>
      </c>
      <c r="I6" s="14" t="s">
        <v>11</v>
      </c>
      <c r="J6" s="19" t="s">
        <v>26</v>
      </c>
      <c r="K6" s="14" t="s">
        <v>11</v>
      </c>
      <c r="L6" s="19" t="s">
        <v>26</v>
      </c>
      <c r="M6" s="14" t="s">
        <v>11</v>
      </c>
      <c r="N6" s="19" t="s">
        <v>26</v>
      </c>
      <c r="O6" s="14" t="s">
        <v>11</v>
      </c>
    </row>
    <row r="7" spans="1:15" ht="12.75">
      <c r="A7" s="20" t="s">
        <v>36</v>
      </c>
      <c r="B7" s="21"/>
      <c r="C7" s="22"/>
      <c r="D7" s="23"/>
      <c r="E7" s="24"/>
      <c r="F7" s="23"/>
      <c r="G7" s="24"/>
      <c r="H7" s="21"/>
      <c r="I7" s="24"/>
      <c r="J7" s="21"/>
      <c r="K7" s="24"/>
      <c r="L7" s="21"/>
      <c r="M7" s="24"/>
      <c r="N7" s="21"/>
      <c r="O7" s="24"/>
    </row>
    <row r="8" spans="1:15" ht="12.75">
      <c r="A8" s="25" t="s">
        <v>9</v>
      </c>
      <c r="B8" s="21">
        <v>103</v>
      </c>
      <c r="C8" s="22">
        <f>+B8*100/$B$5</f>
        <v>48.58490566037736</v>
      </c>
      <c r="D8" s="107">
        <v>71</v>
      </c>
      <c r="E8" s="26">
        <f>+D8*100/$D$5</f>
        <v>61.73913043478261</v>
      </c>
      <c r="F8" s="107">
        <v>91</v>
      </c>
      <c r="G8" s="24">
        <f>+F8*100/$F$5</f>
        <v>43.96135265700483</v>
      </c>
      <c r="H8" s="108">
        <f>5+21</f>
        <v>26</v>
      </c>
      <c r="I8" s="27">
        <f>+H8*100/H10</f>
        <v>37.68115942028985</v>
      </c>
      <c r="J8" s="108">
        <v>41</v>
      </c>
      <c r="K8" s="27">
        <f>+J8*100/J10</f>
        <v>25.46583850931677</v>
      </c>
      <c r="L8" s="108">
        <v>11</v>
      </c>
      <c r="M8" s="27">
        <f>+L8*100/L10</f>
        <v>26.19047619047619</v>
      </c>
      <c r="N8" s="108">
        <v>27</v>
      </c>
      <c r="O8" s="27">
        <f>+N8*100/N10</f>
        <v>37.5</v>
      </c>
    </row>
    <row r="9" spans="1:15" ht="13.5" thickBot="1">
      <c r="A9" s="25" t="s">
        <v>8</v>
      </c>
      <c r="B9" s="21">
        <v>109</v>
      </c>
      <c r="C9" s="22">
        <f>+B9*100/$B$5</f>
        <v>51.41509433962264</v>
      </c>
      <c r="D9" s="107">
        <v>44</v>
      </c>
      <c r="E9" s="26">
        <f>+D9*100/$D$5</f>
        <v>38.26086956521739</v>
      </c>
      <c r="F9" s="107">
        <v>116</v>
      </c>
      <c r="G9" s="24">
        <f>+F9*100/$F$5</f>
        <v>56.03864734299517</v>
      </c>
      <c r="H9" s="108">
        <f>19+24</f>
        <v>43</v>
      </c>
      <c r="I9" s="27">
        <f>+H9*100/H10</f>
        <v>62.31884057971015</v>
      </c>
      <c r="J9" s="108">
        <v>120</v>
      </c>
      <c r="K9" s="27">
        <f>+J9*100/J10</f>
        <v>74.53416149068323</v>
      </c>
      <c r="L9" s="108">
        <v>31</v>
      </c>
      <c r="M9" s="27">
        <f>+L9*100/L10</f>
        <v>73.80952380952381</v>
      </c>
      <c r="N9" s="108">
        <v>45</v>
      </c>
      <c r="O9" s="27">
        <f>+N9*100/N10</f>
        <v>62.5</v>
      </c>
    </row>
    <row r="10" spans="1:15" ht="13.5" thickBot="1">
      <c r="A10" s="16"/>
      <c r="B10" s="28">
        <f aca="true" t="shared" si="0" ref="B10:G10">SUM(B8:B9)</f>
        <v>212</v>
      </c>
      <c r="C10" s="29">
        <f t="shared" si="0"/>
        <v>100</v>
      </c>
      <c r="D10" s="111">
        <f t="shared" si="0"/>
        <v>115</v>
      </c>
      <c r="E10" s="30">
        <f t="shared" si="0"/>
        <v>100</v>
      </c>
      <c r="F10" s="111">
        <f t="shared" si="0"/>
        <v>207</v>
      </c>
      <c r="G10" s="30">
        <f t="shared" si="0"/>
        <v>100</v>
      </c>
      <c r="H10" s="111">
        <f>SUM(H8:H9)</f>
        <v>69</v>
      </c>
      <c r="I10" s="30">
        <f>SUM(I8:I9)</f>
        <v>100</v>
      </c>
      <c r="J10" s="111">
        <f>J8+J9</f>
        <v>161</v>
      </c>
      <c r="K10" s="30">
        <f>SUM(K8:K9)</f>
        <v>100</v>
      </c>
      <c r="L10" s="111">
        <f>L8+L9</f>
        <v>42</v>
      </c>
      <c r="M10" s="30">
        <f>SUM(M8:M9)</f>
        <v>100</v>
      </c>
      <c r="N10" s="111">
        <f>N8+N9</f>
        <v>72</v>
      </c>
      <c r="O10" s="30">
        <f>SUM(O8:O9)</f>
        <v>100</v>
      </c>
    </row>
    <row r="11" spans="1:15" ht="12.75">
      <c r="A11" s="20" t="s">
        <v>39</v>
      </c>
      <c r="B11" s="31"/>
      <c r="C11" s="32"/>
      <c r="D11" s="33"/>
      <c r="E11" s="34"/>
      <c r="F11" s="33"/>
      <c r="G11" s="34"/>
      <c r="H11" s="35"/>
      <c r="I11" s="36"/>
      <c r="J11" s="35"/>
      <c r="K11" s="36"/>
      <c r="L11" s="35"/>
      <c r="M11" s="36"/>
      <c r="N11" s="35"/>
      <c r="O11" s="36"/>
    </row>
    <row r="12" spans="1:15" ht="12.75">
      <c r="A12" s="37" t="s">
        <v>21</v>
      </c>
      <c r="B12" s="21">
        <v>93</v>
      </c>
      <c r="C12" s="38">
        <f>+B12*100/$B$15</f>
        <v>43.867924528301884</v>
      </c>
      <c r="D12" s="107">
        <v>40</v>
      </c>
      <c r="E12" s="24">
        <f>+D12*100/$D$15</f>
        <v>34.78260869565217</v>
      </c>
      <c r="F12" s="107">
        <v>26</v>
      </c>
      <c r="G12" s="24">
        <f>+F12*100/$F$15</f>
        <v>12.560386473429952</v>
      </c>
      <c r="H12" s="110">
        <v>29</v>
      </c>
      <c r="I12" s="27">
        <f>+H12*100/H10</f>
        <v>42.028985507246375</v>
      </c>
      <c r="J12" s="110">
        <v>3</v>
      </c>
      <c r="K12" s="27">
        <f>+J12*100/J10</f>
        <v>1.8633540372670807</v>
      </c>
      <c r="L12" s="110">
        <v>20</v>
      </c>
      <c r="M12" s="27">
        <f>+L12*100/L10</f>
        <v>47.61904761904762</v>
      </c>
      <c r="N12" s="110">
        <v>23</v>
      </c>
      <c r="O12" s="27">
        <f>+N12*100/N10</f>
        <v>31.944444444444443</v>
      </c>
    </row>
    <row r="13" spans="1:15" ht="12.75">
      <c r="A13" s="37" t="s">
        <v>30</v>
      </c>
      <c r="B13" s="21">
        <v>1</v>
      </c>
      <c r="C13" s="38">
        <f>+B13*100/$B$15</f>
        <v>0.4716981132075472</v>
      </c>
      <c r="D13" s="107"/>
      <c r="E13" s="24">
        <f>+D13*100/$D$15</f>
        <v>0</v>
      </c>
      <c r="F13" s="109">
        <f>+E13*100/$D$15</f>
        <v>0</v>
      </c>
      <c r="G13" s="24">
        <f>+F13*100/$F$15</f>
        <v>0</v>
      </c>
      <c r="H13" s="110">
        <f>+G13*100/$D$15</f>
        <v>0</v>
      </c>
      <c r="I13" s="27">
        <f>+H13*100/H9</f>
        <v>0</v>
      </c>
      <c r="J13" s="110">
        <f>+G13*100/$D$15</f>
        <v>0</v>
      </c>
      <c r="K13" s="27">
        <f>+J13*100/J9</f>
        <v>0</v>
      </c>
      <c r="L13" s="110">
        <f>+I13*100/$D$15</f>
        <v>0</v>
      </c>
      <c r="M13" s="27">
        <f>+L13*100/L9</f>
        <v>0</v>
      </c>
      <c r="N13" s="110">
        <f>+K13*100/$D$15</f>
        <v>0</v>
      </c>
      <c r="O13" s="27">
        <f>+N13*100/N9</f>
        <v>0</v>
      </c>
    </row>
    <row r="14" spans="1:15" ht="13.5" thickBot="1">
      <c r="A14" s="37" t="s">
        <v>31</v>
      </c>
      <c r="B14" s="21">
        <v>118</v>
      </c>
      <c r="C14" s="38">
        <f>+B14*100/$B$15</f>
        <v>55.660377358490564</v>
      </c>
      <c r="D14" s="107">
        <v>75</v>
      </c>
      <c r="E14" s="24">
        <f>+D14*100/$D$15</f>
        <v>65.21739130434783</v>
      </c>
      <c r="F14" s="107">
        <v>181</v>
      </c>
      <c r="G14" s="24">
        <f>+F14*100/$F$15</f>
        <v>87.43961352657004</v>
      </c>
      <c r="H14" s="108">
        <f>24+16</f>
        <v>40</v>
      </c>
      <c r="I14" s="27">
        <f>+H14*100/H10</f>
        <v>57.971014492753625</v>
      </c>
      <c r="J14" s="108">
        <v>158</v>
      </c>
      <c r="K14" s="27">
        <f>+J14*100/J10</f>
        <v>98.13664596273291</v>
      </c>
      <c r="L14" s="108">
        <v>22</v>
      </c>
      <c r="M14" s="27">
        <f>+L14*100/L10</f>
        <v>52.38095238095238</v>
      </c>
      <c r="N14" s="108">
        <v>49</v>
      </c>
      <c r="O14" s="27">
        <f>+N14*100/N10</f>
        <v>68.05555555555556</v>
      </c>
    </row>
    <row r="15" spans="1:15" s="4" customFormat="1" ht="15.75" thickBot="1">
      <c r="A15" s="39" t="s">
        <v>10</v>
      </c>
      <c r="B15" s="40">
        <f aca="true" t="shared" si="1" ref="B15:G15">SUM(B12:B14)</f>
        <v>212</v>
      </c>
      <c r="C15" s="41">
        <f t="shared" si="1"/>
        <v>100</v>
      </c>
      <c r="D15" s="113">
        <f t="shared" si="1"/>
        <v>115</v>
      </c>
      <c r="E15" s="42">
        <f t="shared" si="1"/>
        <v>100</v>
      </c>
      <c r="F15" s="113">
        <f t="shared" si="1"/>
        <v>207</v>
      </c>
      <c r="G15" s="42">
        <f t="shared" si="1"/>
        <v>100</v>
      </c>
      <c r="H15" s="112">
        <f aca="true" t="shared" si="2" ref="H15:M15">SUM(H12:H14)</f>
        <v>69</v>
      </c>
      <c r="I15" s="42">
        <f t="shared" si="2"/>
        <v>100</v>
      </c>
      <c r="J15" s="112">
        <f t="shared" si="2"/>
        <v>161</v>
      </c>
      <c r="K15" s="42">
        <f t="shared" si="2"/>
        <v>100</v>
      </c>
      <c r="L15" s="112">
        <f t="shared" si="2"/>
        <v>42</v>
      </c>
      <c r="M15" s="42">
        <f t="shared" si="2"/>
        <v>100</v>
      </c>
      <c r="N15" s="112">
        <f>SUM(N12:N14)</f>
        <v>72</v>
      </c>
      <c r="O15" s="42">
        <f>SUM(O12:O14)</f>
        <v>100</v>
      </c>
    </row>
    <row r="16" spans="1:15" ht="13.5" thickBot="1">
      <c r="A16" s="43" t="s">
        <v>12</v>
      </c>
      <c r="B16" s="44"/>
      <c r="C16" s="45"/>
      <c r="D16" s="46"/>
      <c r="E16" s="47"/>
      <c r="F16" s="46"/>
      <c r="G16" s="47"/>
      <c r="H16" s="48"/>
      <c r="I16" s="49"/>
      <c r="J16" s="48"/>
      <c r="K16" s="49"/>
      <c r="L16" s="48"/>
      <c r="M16" s="49"/>
      <c r="N16" s="48"/>
      <c r="O16" s="49"/>
    </row>
    <row r="17" spans="1:15" ht="34.5" thickTop="1">
      <c r="A17" s="50" t="s">
        <v>13</v>
      </c>
      <c r="B17" s="51">
        <v>134</v>
      </c>
      <c r="C17" s="38">
        <f aca="true" t="shared" si="3" ref="C17:C23">+B17*100/$B$24</f>
        <v>63.20754716981132</v>
      </c>
      <c r="D17" s="109">
        <v>42</v>
      </c>
      <c r="E17" s="26">
        <f aca="true" t="shared" si="4" ref="E17:E23">+D17*100/$D$24</f>
        <v>36.52173913043478</v>
      </c>
      <c r="F17" s="109">
        <v>97</v>
      </c>
      <c r="G17" s="26">
        <f aca="true" t="shared" si="5" ref="G17:G23">+F17*100/$F$24</f>
        <v>46.85990338164251</v>
      </c>
      <c r="H17" s="110">
        <f>14+14</f>
        <v>28</v>
      </c>
      <c r="I17" s="52">
        <f>+H17*100/H10</f>
        <v>40.57971014492754</v>
      </c>
      <c r="J17" s="110">
        <v>113</v>
      </c>
      <c r="K17" s="52">
        <f>+J17*100/J10</f>
        <v>70.1863354037267</v>
      </c>
      <c r="L17" s="110">
        <v>15</v>
      </c>
      <c r="M17" s="52">
        <f>+L17*100/L10</f>
        <v>35.714285714285715</v>
      </c>
      <c r="N17" s="110">
        <v>41</v>
      </c>
      <c r="O17" s="52">
        <f>+N17*100/N10</f>
        <v>56.94444444444444</v>
      </c>
    </row>
    <row r="18" spans="1:15" ht="78.75">
      <c r="A18" s="50" t="s">
        <v>32</v>
      </c>
      <c r="B18" s="51">
        <v>7</v>
      </c>
      <c r="C18" s="38">
        <f t="shared" si="3"/>
        <v>3.30188679245283</v>
      </c>
      <c r="D18" s="109">
        <v>29</v>
      </c>
      <c r="E18" s="26">
        <f t="shared" si="4"/>
        <v>25.217391304347824</v>
      </c>
      <c r="F18" s="109">
        <v>31</v>
      </c>
      <c r="G18" s="26">
        <f t="shared" si="5"/>
        <v>14.97584541062802</v>
      </c>
      <c r="H18" s="110">
        <f>2+6</f>
        <v>8</v>
      </c>
      <c r="I18" s="52">
        <f>+H18*100/H10</f>
        <v>11.594202898550725</v>
      </c>
      <c r="J18" s="110">
        <v>2</v>
      </c>
      <c r="K18" s="52">
        <f>+J18*100/J10</f>
        <v>1.2422360248447204</v>
      </c>
      <c r="L18" s="110">
        <v>16</v>
      </c>
      <c r="M18" s="52">
        <f>+L18*100/L10</f>
        <v>38.095238095238095</v>
      </c>
      <c r="N18" s="110">
        <v>9</v>
      </c>
      <c r="O18" s="52">
        <f>+N18*100/N10</f>
        <v>12.5</v>
      </c>
    </row>
    <row r="19" spans="1:15" ht="40.5" customHeight="1">
      <c r="A19" s="50" t="s">
        <v>33</v>
      </c>
      <c r="B19" s="51">
        <v>25</v>
      </c>
      <c r="C19" s="38">
        <f t="shared" si="3"/>
        <v>11.79245283018868</v>
      </c>
      <c r="D19" s="109">
        <v>5</v>
      </c>
      <c r="E19" s="26">
        <f t="shared" si="4"/>
        <v>4.3478260869565215</v>
      </c>
      <c r="F19" s="109">
        <v>13</v>
      </c>
      <c r="G19" s="26">
        <f t="shared" si="5"/>
        <v>6.280193236714976</v>
      </c>
      <c r="H19" s="110">
        <f>5+2</f>
        <v>7</v>
      </c>
      <c r="I19" s="52">
        <f>+H19*100/H10</f>
        <v>10.144927536231885</v>
      </c>
      <c r="J19" s="110">
        <v>6</v>
      </c>
      <c r="K19" s="52">
        <f>+J19*100/J10</f>
        <v>3.7267080745341614</v>
      </c>
      <c r="L19" s="110">
        <v>4</v>
      </c>
      <c r="M19" s="52">
        <f>+L19*100/L10</f>
        <v>9.523809523809524</v>
      </c>
      <c r="N19" s="110">
        <v>1</v>
      </c>
      <c r="O19" s="52">
        <f>+N19*100/N10</f>
        <v>1.3888888888888888</v>
      </c>
    </row>
    <row r="20" spans="1:15" ht="12.75">
      <c r="A20" s="50" t="s">
        <v>5</v>
      </c>
      <c r="B20" s="51">
        <v>1</v>
      </c>
      <c r="C20" s="38">
        <f t="shared" si="3"/>
        <v>0.4716981132075472</v>
      </c>
      <c r="D20" s="114">
        <v>1</v>
      </c>
      <c r="E20" s="26">
        <f t="shared" si="4"/>
        <v>0.8695652173913043</v>
      </c>
      <c r="F20" s="109">
        <v>3</v>
      </c>
      <c r="G20" s="26">
        <f t="shared" si="5"/>
        <v>1.4492753623188406</v>
      </c>
      <c r="H20" s="110">
        <v>2</v>
      </c>
      <c r="I20" s="52">
        <f>+H20*100/H10</f>
        <v>2.898550724637681</v>
      </c>
      <c r="J20" s="110">
        <v>2</v>
      </c>
      <c r="K20" s="52">
        <f>+J20*100/J10</f>
        <v>1.2422360248447204</v>
      </c>
      <c r="L20" s="110">
        <v>2</v>
      </c>
      <c r="M20" s="52">
        <f>+L20*100/L10</f>
        <v>4.761904761904762</v>
      </c>
      <c r="N20" s="110">
        <v>0</v>
      </c>
      <c r="O20" s="52">
        <f>+N20*100/N10</f>
        <v>0</v>
      </c>
    </row>
    <row r="21" spans="1:15" ht="12.75">
      <c r="A21" s="50" t="s">
        <v>34</v>
      </c>
      <c r="B21" s="51">
        <v>26</v>
      </c>
      <c r="C21" s="38">
        <f t="shared" si="3"/>
        <v>12.264150943396226</v>
      </c>
      <c r="D21" s="114">
        <v>17</v>
      </c>
      <c r="E21" s="26">
        <f t="shared" si="4"/>
        <v>14.782608695652174</v>
      </c>
      <c r="F21" s="109">
        <v>7</v>
      </c>
      <c r="G21" s="26">
        <f t="shared" si="5"/>
        <v>3.3816425120772946</v>
      </c>
      <c r="H21" s="110">
        <v>2</v>
      </c>
      <c r="I21" s="52">
        <f>+H21*100/H10</f>
        <v>2.898550724637681</v>
      </c>
      <c r="J21" s="110">
        <v>5</v>
      </c>
      <c r="K21" s="52">
        <f>+J21*100/J10</f>
        <v>3.1055900621118013</v>
      </c>
      <c r="L21" s="110">
        <v>1</v>
      </c>
      <c r="M21" s="52">
        <f>+L21*100/L10</f>
        <v>2.380952380952381</v>
      </c>
      <c r="N21" s="110">
        <v>4</v>
      </c>
      <c r="O21" s="52">
        <f>+N21*100/N10</f>
        <v>5.555555555555555</v>
      </c>
    </row>
    <row r="22" spans="1:15" ht="26.25" customHeight="1">
      <c r="A22" s="50" t="s">
        <v>35</v>
      </c>
      <c r="B22" s="51">
        <v>7</v>
      </c>
      <c r="C22" s="38">
        <f t="shared" si="3"/>
        <v>3.30188679245283</v>
      </c>
      <c r="D22" s="109">
        <v>3</v>
      </c>
      <c r="E22" s="26">
        <f t="shared" si="4"/>
        <v>2.608695652173913</v>
      </c>
      <c r="F22" s="109">
        <v>24</v>
      </c>
      <c r="G22" s="26">
        <f t="shared" si="5"/>
        <v>11.594202898550725</v>
      </c>
      <c r="H22" s="110">
        <f>2+2</f>
        <v>4</v>
      </c>
      <c r="I22" s="52">
        <f>+H22*100/H10</f>
        <v>5.797101449275362</v>
      </c>
      <c r="J22" s="110">
        <v>18</v>
      </c>
      <c r="K22" s="52">
        <f>+J22*100/J10</f>
        <v>11.180124223602485</v>
      </c>
      <c r="L22" s="110">
        <v>3</v>
      </c>
      <c r="M22" s="52">
        <f>+L22*100/L10</f>
        <v>7.142857142857143</v>
      </c>
      <c r="N22" s="110">
        <v>1</v>
      </c>
      <c r="O22" s="52">
        <f>+N22*100/N10</f>
        <v>1.3888888888888888</v>
      </c>
    </row>
    <row r="23" spans="1:15" ht="86.25" customHeight="1" thickBot="1">
      <c r="A23" s="50" t="s">
        <v>37</v>
      </c>
      <c r="B23" s="51">
        <v>12</v>
      </c>
      <c r="C23" s="38">
        <f t="shared" si="3"/>
        <v>5.660377358490566</v>
      </c>
      <c r="D23" s="109">
        <v>18</v>
      </c>
      <c r="E23" s="26">
        <f t="shared" si="4"/>
        <v>15.652173913043478</v>
      </c>
      <c r="F23" s="109">
        <v>32</v>
      </c>
      <c r="G23" s="26">
        <f t="shared" si="5"/>
        <v>15.458937198067632</v>
      </c>
      <c r="H23" s="110">
        <f>1+17</f>
        <v>18</v>
      </c>
      <c r="I23" s="52">
        <f>+H23*100/H10</f>
        <v>26.08695652173913</v>
      </c>
      <c r="J23" s="110">
        <v>15</v>
      </c>
      <c r="K23" s="52">
        <f>+J23*100/J10</f>
        <v>9.316770186335404</v>
      </c>
      <c r="L23" s="110">
        <v>1</v>
      </c>
      <c r="M23" s="52">
        <f>+L23*100/L10</f>
        <v>2.380952380952381</v>
      </c>
      <c r="N23" s="110">
        <v>16</v>
      </c>
      <c r="O23" s="52">
        <f>+N23*100/N10</f>
        <v>22.22222222222222</v>
      </c>
    </row>
    <row r="24" spans="1:15" ht="13.5" thickBot="1">
      <c r="A24" s="53" t="s">
        <v>10</v>
      </c>
      <c r="B24" s="40">
        <f aca="true" t="shared" si="6" ref="B24:G24">SUM(B17:B23)</f>
        <v>212</v>
      </c>
      <c r="C24" s="41">
        <f t="shared" si="6"/>
        <v>100.00000000000001</v>
      </c>
      <c r="D24" s="115">
        <f t="shared" si="6"/>
        <v>115</v>
      </c>
      <c r="E24" s="42">
        <f t="shared" si="6"/>
        <v>99.99999999999999</v>
      </c>
      <c r="F24" s="115">
        <f t="shared" si="6"/>
        <v>207</v>
      </c>
      <c r="G24" s="42">
        <f t="shared" si="6"/>
        <v>99.99999999999999</v>
      </c>
      <c r="H24" s="116">
        <f aca="true" t="shared" si="7" ref="H24:M24">SUM(H17:H23)</f>
        <v>69</v>
      </c>
      <c r="I24" s="42">
        <f t="shared" si="7"/>
        <v>100</v>
      </c>
      <c r="J24" s="116">
        <f t="shared" si="7"/>
        <v>161</v>
      </c>
      <c r="K24" s="42">
        <f t="shared" si="7"/>
        <v>99.99999999999999</v>
      </c>
      <c r="L24" s="116">
        <f t="shared" si="7"/>
        <v>42</v>
      </c>
      <c r="M24" s="42">
        <f t="shared" si="7"/>
        <v>99.99999999999999</v>
      </c>
      <c r="N24" s="116">
        <f>SUM(N17:N23)</f>
        <v>72</v>
      </c>
      <c r="O24" s="42">
        <f>SUM(O17:O23)</f>
        <v>100</v>
      </c>
    </row>
    <row r="25" spans="1:15" ht="12.75">
      <c r="A25" s="54"/>
      <c r="B25" s="55"/>
      <c r="C25" s="55"/>
      <c r="D25" s="55"/>
      <c r="E25" s="45"/>
      <c r="F25" s="46"/>
      <c r="G25" s="56"/>
      <c r="H25" s="55"/>
      <c r="I25" s="56"/>
      <c r="J25" s="55"/>
      <c r="K25" s="56"/>
      <c r="L25" s="55"/>
      <c r="M25" s="56"/>
      <c r="N25" s="55"/>
      <c r="O25" s="56"/>
    </row>
    <row r="26" spans="1:15" ht="23.25" thickBot="1">
      <c r="A26" s="57" t="s">
        <v>14</v>
      </c>
      <c r="B26" s="55"/>
      <c r="C26" s="55"/>
      <c r="D26" s="55"/>
      <c r="E26" s="45"/>
      <c r="F26" s="46"/>
      <c r="G26" s="56"/>
      <c r="H26" s="58"/>
      <c r="I26" s="59"/>
      <c r="J26" s="58"/>
      <c r="K26" s="59"/>
      <c r="L26" s="58"/>
      <c r="M26" s="59"/>
      <c r="N26" s="58"/>
      <c r="O26" s="59"/>
    </row>
    <row r="27" spans="1:15" ht="12.75">
      <c r="A27" s="60" t="s">
        <v>6</v>
      </c>
      <c r="B27" s="61">
        <v>4</v>
      </c>
      <c r="C27" s="127">
        <v>1.89</v>
      </c>
      <c r="D27" s="61">
        <v>6</v>
      </c>
      <c r="E27" s="129">
        <v>5.22</v>
      </c>
      <c r="F27" s="61">
        <v>13</v>
      </c>
      <c r="G27" s="62">
        <f>+F27*100/$F$38</f>
        <v>6.280193236714976</v>
      </c>
      <c r="H27" s="117">
        <v>0</v>
      </c>
      <c r="I27" s="63">
        <f>+H27*100/$F$38</f>
        <v>0</v>
      </c>
      <c r="J27" s="117">
        <v>3</v>
      </c>
      <c r="K27" s="63">
        <f>+J27*100/$F$38</f>
        <v>1.4492753623188406</v>
      </c>
      <c r="L27" s="117">
        <v>1</v>
      </c>
      <c r="M27" s="63">
        <f>+L27*100/$F$38</f>
        <v>0.4830917874396135</v>
      </c>
      <c r="N27" s="117">
        <v>0</v>
      </c>
      <c r="O27" s="217">
        <f>+N27*100/$F$38</f>
        <v>0</v>
      </c>
    </row>
    <row r="28" spans="1:15" ht="12.75">
      <c r="A28" s="216" t="s">
        <v>43</v>
      </c>
      <c r="B28" s="46"/>
      <c r="C28" s="38"/>
      <c r="D28" s="76">
        <v>0</v>
      </c>
      <c r="E28" s="59">
        <v>0</v>
      </c>
      <c r="F28" s="46">
        <v>0</v>
      </c>
      <c r="G28" s="64">
        <v>0</v>
      </c>
      <c r="H28" s="118">
        <v>0</v>
      </c>
      <c r="I28" s="65">
        <v>0</v>
      </c>
      <c r="J28" s="118">
        <v>0</v>
      </c>
      <c r="K28" s="65">
        <v>0</v>
      </c>
      <c r="L28" s="118">
        <v>0</v>
      </c>
      <c r="M28" s="65">
        <v>0</v>
      </c>
      <c r="N28" s="118">
        <v>1</v>
      </c>
      <c r="O28" s="65">
        <f>+N28*100/$F$38</f>
        <v>0.4830917874396135</v>
      </c>
    </row>
    <row r="29" spans="1:15" ht="12.75">
      <c r="A29" s="9" t="s">
        <v>4</v>
      </c>
      <c r="B29" s="46">
        <v>2</v>
      </c>
      <c r="C29" s="38">
        <v>0.94</v>
      </c>
      <c r="D29" s="46">
        <v>2</v>
      </c>
      <c r="E29" s="59">
        <v>1.74</v>
      </c>
      <c r="F29" s="46">
        <v>1</v>
      </c>
      <c r="G29" s="64">
        <f aca="true" t="shared" si="8" ref="G29:I37">+F29*100/$F$38</f>
        <v>0.4830917874396135</v>
      </c>
      <c r="H29" s="118">
        <v>0</v>
      </c>
      <c r="I29" s="65">
        <f t="shared" si="8"/>
        <v>0</v>
      </c>
      <c r="J29" s="118">
        <v>0</v>
      </c>
      <c r="K29" s="65">
        <f>+J29*100/$F$38</f>
        <v>0</v>
      </c>
      <c r="L29" s="118">
        <v>0</v>
      </c>
      <c r="M29" s="65">
        <f>+L29*100/$F$38</f>
        <v>0</v>
      </c>
      <c r="N29" s="118">
        <v>2</v>
      </c>
      <c r="O29" s="65">
        <f>+N29*100/$F$38</f>
        <v>0.966183574879227</v>
      </c>
    </row>
    <row r="30" spans="1:15" ht="12.75">
      <c r="A30" s="9" t="s">
        <v>7</v>
      </c>
      <c r="B30" s="46" t="s">
        <v>45</v>
      </c>
      <c r="C30" s="38">
        <v>0</v>
      </c>
      <c r="D30" s="66">
        <v>0</v>
      </c>
      <c r="E30" s="84">
        <v>0</v>
      </c>
      <c r="F30" s="66">
        <v>0</v>
      </c>
      <c r="G30" s="64">
        <f t="shared" si="8"/>
        <v>0</v>
      </c>
      <c r="H30" s="118">
        <v>0</v>
      </c>
      <c r="I30" s="65">
        <f t="shared" si="8"/>
        <v>0</v>
      </c>
      <c r="J30" s="118">
        <v>2</v>
      </c>
      <c r="K30" s="65">
        <f>+J30*100/$F$38</f>
        <v>0.966183574879227</v>
      </c>
      <c r="L30" s="118">
        <v>0</v>
      </c>
      <c r="M30" s="65">
        <f>+L30*100/$F$38</f>
        <v>0</v>
      </c>
      <c r="N30" s="118">
        <v>0</v>
      </c>
      <c r="O30" s="65">
        <f>+N30*100/$F$38</f>
        <v>0</v>
      </c>
    </row>
    <row r="31" spans="1:15" ht="12.75">
      <c r="A31" s="9" t="s">
        <v>0</v>
      </c>
      <c r="B31" s="46">
        <v>41</v>
      </c>
      <c r="C31" s="38">
        <v>19.34</v>
      </c>
      <c r="D31" s="46">
        <v>5</v>
      </c>
      <c r="E31" s="59">
        <v>4.35</v>
      </c>
      <c r="F31" s="46">
        <v>29</v>
      </c>
      <c r="G31" s="64">
        <f t="shared" si="8"/>
        <v>14.009661835748792</v>
      </c>
      <c r="H31" s="119">
        <f>9+8</f>
        <v>17</v>
      </c>
      <c r="I31" s="65">
        <f>+H31*100/H10</f>
        <v>24.63768115942029</v>
      </c>
      <c r="J31" s="119">
        <v>56</v>
      </c>
      <c r="K31" s="65">
        <f>+J31*100/J10</f>
        <v>34.78260869565217</v>
      </c>
      <c r="L31" s="119">
        <v>5</v>
      </c>
      <c r="M31" s="65">
        <f>+L31*100/L10</f>
        <v>11.904761904761905</v>
      </c>
      <c r="N31" s="119">
        <v>19</v>
      </c>
      <c r="O31" s="65">
        <f>+N31*100/N10</f>
        <v>26.38888888888889</v>
      </c>
    </row>
    <row r="32" spans="1:15" ht="12.75">
      <c r="A32" s="9" t="s">
        <v>1</v>
      </c>
      <c r="B32" s="46">
        <v>105</v>
      </c>
      <c r="C32" s="38">
        <v>49.53</v>
      </c>
      <c r="D32" s="46">
        <v>42</v>
      </c>
      <c r="E32" s="59">
        <v>36.52</v>
      </c>
      <c r="F32" s="46">
        <v>58</v>
      </c>
      <c r="G32" s="64">
        <f t="shared" si="8"/>
        <v>28.019323671497585</v>
      </c>
      <c r="H32" s="119">
        <f>10+9</f>
        <v>19</v>
      </c>
      <c r="I32" s="65">
        <f>+H32*100/H10</f>
        <v>27.536231884057973</v>
      </c>
      <c r="J32" s="119">
        <v>56</v>
      </c>
      <c r="K32" s="65">
        <f>+J32*100/J10</f>
        <v>34.78260869565217</v>
      </c>
      <c r="L32" s="119">
        <v>11</v>
      </c>
      <c r="M32" s="65">
        <f>+L32*100/L10</f>
        <v>26.19047619047619</v>
      </c>
      <c r="N32" s="119">
        <v>16</v>
      </c>
      <c r="O32" s="65">
        <f>+N32*100/N10</f>
        <v>22.22222222222222</v>
      </c>
    </row>
    <row r="33" spans="1:15" ht="12.75">
      <c r="A33" s="9" t="s">
        <v>18</v>
      </c>
      <c r="B33" s="46">
        <v>1</v>
      </c>
      <c r="C33" s="38">
        <v>0.47</v>
      </c>
      <c r="D33" s="46" t="s">
        <v>45</v>
      </c>
      <c r="E33" s="130" t="s">
        <v>45</v>
      </c>
      <c r="F33" s="66">
        <v>0</v>
      </c>
      <c r="G33" s="64">
        <f t="shared" si="8"/>
        <v>0</v>
      </c>
      <c r="H33" s="118">
        <v>0</v>
      </c>
      <c r="I33" s="65">
        <f t="shared" si="8"/>
        <v>0</v>
      </c>
      <c r="J33" s="118">
        <v>0</v>
      </c>
      <c r="K33" s="65">
        <f>+J33*100/$F$38</f>
        <v>0</v>
      </c>
      <c r="L33" s="118">
        <v>0</v>
      </c>
      <c r="M33" s="65">
        <f>+L33*100/$F$38</f>
        <v>0</v>
      </c>
      <c r="N33" s="118">
        <v>0</v>
      </c>
      <c r="O33" s="65">
        <f>+N33*100/$F$38</f>
        <v>0</v>
      </c>
    </row>
    <row r="34" spans="1:15" ht="12.75">
      <c r="A34" s="9" t="s">
        <v>40</v>
      </c>
      <c r="B34" s="46">
        <v>1</v>
      </c>
      <c r="C34" s="38">
        <v>0.47</v>
      </c>
      <c r="D34" s="46" t="s">
        <v>45</v>
      </c>
      <c r="E34" s="130" t="s">
        <v>45</v>
      </c>
      <c r="F34" s="46">
        <v>2</v>
      </c>
      <c r="G34" s="64">
        <f t="shared" si="8"/>
        <v>0.966183574879227</v>
      </c>
      <c r="H34" s="119">
        <v>0</v>
      </c>
      <c r="I34" s="65">
        <f t="shared" si="8"/>
        <v>0</v>
      </c>
      <c r="J34" s="119">
        <v>0</v>
      </c>
      <c r="K34" s="65">
        <f>+J34*100/$F$38</f>
        <v>0</v>
      </c>
      <c r="L34" s="119">
        <v>0</v>
      </c>
      <c r="M34" s="65">
        <f>+L34*100/$F$38</f>
        <v>0</v>
      </c>
      <c r="N34" s="119">
        <v>0</v>
      </c>
      <c r="O34" s="65">
        <f>+N34*100/$F$38</f>
        <v>0</v>
      </c>
    </row>
    <row r="35" spans="1:15" ht="12.75">
      <c r="A35" s="9" t="s">
        <v>41</v>
      </c>
      <c r="B35" s="46">
        <v>11</v>
      </c>
      <c r="C35" s="38">
        <v>5.19</v>
      </c>
      <c r="D35" s="46">
        <v>10</v>
      </c>
      <c r="E35" s="59">
        <v>8.7</v>
      </c>
      <c r="F35" s="46">
        <v>7</v>
      </c>
      <c r="G35" s="64">
        <f t="shared" si="8"/>
        <v>3.3816425120772946</v>
      </c>
      <c r="H35" s="119">
        <f>0+4</f>
        <v>4</v>
      </c>
      <c r="I35" s="65">
        <f>+H35*100/H10</f>
        <v>5.797101449275362</v>
      </c>
      <c r="J35" s="119">
        <v>0</v>
      </c>
      <c r="K35" s="65">
        <f>+J35*100/J10</f>
        <v>0</v>
      </c>
      <c r="L35" s="119">
        <v>0</v>
      </c>
      <c r="M35" s="65">
        <f>+L35*100/L10</f>
        <v>0</v>
      </c>
      <c r="N35" s="119">
        <v>11</v>
      </c>
      <c r="O35" s="65">
        <f>+N35*100/N10</f>
        <v>15.277777777777779</v>
      </c>
    </row>
    <row r="36" spans="1:15" ht="12.75">
      <c r="A36" s="9" t="s">
        <v>3</v>
      </c>
      <c r="B36" s="46">
        <v>26</v>
      </c>
      <c r="C36" s="38">
        <v>12.26</v>
      </c>
      <c r="D36" s="46">
        <v>34</v>
      </c>
      <c r="E36" s="59">
        <v>29.57</v>
      </c>
      <c r="F36" s="46">
        <v>29</v>
      </c>
      <c r="G36" s="64">
        <f t="shared" si="8"/>
        <v>14.009661835748792</v>
      </c>
      <c r="H36" s="119">
        <f>0+4</f>
        <v>4</v>
      </c>
      <c r="I36" s="65">
        <f>+H36*100/H10</f>
        <v>5.797101449275362</v>
      </c>
      <c r="J36" s="119">
        <v>6</v>
      </c>
      <c r="K36" s="65">
        <f>+J36*100/J10</f>
        <v>3.7267080745341614</v>
      </c>
      <c r="L36" s="119">
        <v>5</v>
      </c>
      <c r="M36" s="65">
        <f>+L36*100/L10</f>
        <v>11.904761904761905</v>
      </c>
      <c r="N36" s="119">
        <v>10</v>
      </c>
      <c r="O36" s="65">
        <f>+N36*100/N10</f>
        <v>13.88888888888889</v>
      </c>
    </row>
    <row r="37" spans="1:15" ht="13.5" thickBot="1">
      <c r="A37" s="68" t="s">
        <v>2</v>
      </c>
      <c r="B37" s="69">
        <v>21</v>
      </c>
      <c r="C37" s="128">
        <v>9.91</v>
      </c>
      <c r="D37" s="69">
        <v>16</v>
      </c>
      <c r="E37" s="131">
        <v>13.91</v>
      </c>
      <c r="F37" s="69">
        <v>68</v>
      </c>
      <c r="G37" s="70">
        <f t="shared" si="8"/>
        <v>32.85024154589372</v>
      </c>
      <c r="H37" s="120">
        <f>5+20</f>
        <v>25</v>
      </c>
      <c r="I37" s="71">
        <f>+H37*100/H10</f>
        <v>36.231884057971016</v>
      </c>
      <c r="J37" s="120">
        <v>38</v>
      </c>
      <c r="K37" s="71">
        <f>+J37*100/J10</f>
        <v>23.60248447204969</v>
      </c>
      <c r="L37" s="120">
        <v>20</v>
      </c>
      <c r="M37" s="71">
        <f>+L37*100/L10</f>
        <v>47.61904761904762</v>
      </c>
      <c r="N37" s="120">
        <v>13</v>
      </c>
      <c r="O37" s="71">
        <f>+N37*100/N10</f>
        <v>18.055555555555557</v>
      </c>
    </row>
    <row r="38" spans="1:15" ht="13.5" thickBot="1">
      <c r="A38" s="39" t="s">
        <v>10</v>
      </c>
      <c r="B38" s="17">
        <f aca="true" t="shared" si="9" ref="B38:G38">SUM(B27:B37)</f>
        <v>212</v>
      </c>
      <c r="C38" s="18">
        <f t="shared" si="9"/>
        <v>100</v>
      </c>
      <c r="D38" s="13">
        <f>SUM(D27:D37)</f>
        <v>115</v>
      </c>
      <c r="E38" s="106">
        <f>SUM(C27:C37)</f>
        <v>100</v>
      </c>
      <c r="F38" s="13">
        <f t="shared" si="9"/>
        <v>207</v>
      </c>
      <c r="G38" s="14">
        <f t="shared" si="9"/>
        <v>100</v>
      </c>
      <c r="H38" s="72">
        <f>SUM(H27:H37)</f>
        <v>69</v>
      </c>
      <c r="I38" s="73">
        <f>SUM(I27:I37)</f>
        <v>100</v>
      </c>
      <c r="J38" s="72">
        <f>SUM(J27:J37)</f>
        <v>161</v>
      </c>
      <c r="K38" s="73">
        <v>100</v>
      </c>
      <c r="L38" s="72">
        <f>SUM(L27:L37)</f>
        <v>42</v>
      </c>
      <c r="M38" s="73">
        <v>100</v>
      </c>
      <c r="N38" s="72">
        <f>SUM(N27:N37)</f>
        <v>72</v>
      </c>
      <c r="O38" s="73">
        <v>100</v>
      </c>
    </row>
    <row r="39" spans="1:15" ht="12.75" customHeight="1">
      <c r="A39" s="163" t="s">
        <v>46</v>
      </c>
      <c r="B39" s="74"/>
      <c r="C39" s="75"/>
      <c r="D39" s="76"/>
      <c r="E39" s="132"/>
      <c r="F39" s="76"/>
      <c r="G39" s="59"/>
      <c r="H39" s="58"/>
      <c r="I39" s="59"/>
      <c r="J39" s="58"/>
      <c r="K39" s="59"/>
      <c r="L39" s="58"/>
      <c r="M39" s="59"/>
      <c r="N39" s="58"/>
      <c r="O39" s="59"/>
    </row>
    <row r="40" spans="1:15" ht="23.25" customHeight="1" thickBot="1">
      <c r="A40" s="164"/>
      <c r="B40" s="74"/>
      <c r="C40" s="75"/>
      <c r="D40" s="76"/>
      <c r="E40" s="132"/>
      <c r="F40" s="76"/>
      <c r="G40" s="59"/>
      <c r="H40" s="67"/>
      <c r="I40" s="77"/>
      <c r="J40" s="67"/>
      <c r="K40" s="77"/>
      <c r="L40" s="67"/>
      <c r="M40" s="77"/>
      <c r="N40" s="67"/>
      <c r="O40" s="77"/>
    </row>
    <row r="41" spans="1:15" ht="13.5" thickTop="1">
      <c r="A41" s="9" t="s">
        <v>6</v>
      </c>
      <c r="B41" s="78">
        <v>4</v>
      </c>
      <c r="C41" s="80">
        <f>+B41*100/$B$51</f>
        <v>1.8867924528301887</v>
      </c>
      <c r="D41" s="133">
        <v>2</v>
      </c>
      <c r="E41" s="79">
        <f aca="true" t="shared" si="10" ref="E41:E50">+D41*100/$D$51</f>
        <v>1.7391304347826086</v>
      </c>
      <c r="F41" s="122">
        <v>0</v>
      </c>
      <c r="G41" s="81">
        <f aca="true" t="shared" si="11" ref="G41:G50">+F41*100/$F$51</f>
        <v>0</v>
      </c>
      <c r="H41" s="117">
        <v>1</v>
      </c>
      <c r="I41" s="63">
        <f>+H41*100/H10</f>
        <v>1.4492753623188406</v>
      </c>
      <c r="J41" s="117">
        <v>3</v>
      </c>
      <c r="K41" s="63">
        <f>+J41*100/J10</f>
        <v>1.8633540372670807</v>
      </c>
      <c r="L41" s="117">
        <v>0</v>
      </c>
      <c r="M41" s="63">
        <f>+L41*100/L10</f>
        <v>0</v>
      </c>
      <c r="N41" s="117">
        <v>0</v>
      </c>
      <c r="O41" s="63">
        <f>+N41*100/N10</f>
        <v>0</v>
      </c>
    </row>
    <row r="42" spans="1:15" ht="12.75">
      <c r="A42" s="9" t="s">
        <v>4</v>
      </c>
      <c r="B42" s="76">
        <v>5</v>
      </c>
      <c r="C42" s="83">
        <f>+B42*100/$B$51</f>
        <v>2.358490566037736</v>
      </c>
      <c r="D42" s="134">
        <v>1</v>
      </c>
      <c r="E42" s="82">
        <f t="shared" si="10"/>
        <v>0.8695652173913043</v>
      </c>
      <c r="F42" s="123">
        <v>8</v>
      </c>
      <c r="G42" s="84">
        <f t="shared" si="11"/>
        <v>3.864734299516908</v>
      </c>
      <c r="H42" s="118">
        <v>1</v>
      </c>
      <c r="I42" s="65">
        <f>+H42*100/H10</f>
        <v>1.4492753623188406</v>
      </c>
      <c r="J42" s="118">
        <v>0</v>
      </c>
      <c r="K42" s="65">
        <f>+J42*100/J10</f>
        <v>0</v>
      </c>
      <c r="L42" s="118">
        <v>2</v>
      </c>
      <c r="M42" s="65">
        <f>+L42*100/L10</f>
        <v>4.761904761904762</v>
      </c>
      <c r="N42" s="118">
        <v>10</v>
      </c>
      <c r="O42" s="65">
        <f>+N42*100/N10</f>
        <v>13.88888888888889</v>
      </c>
    </row>
    <row r="43" spans="1:15" ht="12.75">
      <c r="A43" s="9" t="s">
        <v>7</v>
      </c>
      <c r="B43" s="76">
        <v>6</v>
      </c>
      <c r="C43" s="83">
        <f>+B43*100/$B$51</f>
        <v>2.830188679245283</v>
      </c>
      <c r="D43" s="134">
        <v>7</v>
      </c>
      <c r="E43" s="82">
        <f t="shared" si="10"/>
        <v>6.086956521739131</v>
      </c>
      <c r="F43" s="124">
        <v>0</v>
      </c>
      <c r="G43" s="84">
        <f t="shared" si="11"/>
        <v>0</v>
      </c>
      <c r="H43" s="118">
        <v>1</v>
      </c>
      <c r="I43" s="65">
        <f>+H43*100/H10</f>
        <v>1.4492753623188406</v>
      </c>
      <c r="J43" s="118">
        <v>5</v>
      </c>
      <c r="K43" s="65">
        <f>+J43*100/J10</f>
        <v>3.1055900621118013</v>
      </c>
      <c r="L43" s="118">
        <v>0</v>
      </c>
      <c r="M43" s="65">
        <f>+L43*100/L10</f>
        <v>0</v>
      </c>
      <c r="N43" s="118">
        <v>5</v>
      </c>
      <c r="O43" s="65">
        <f>+N43*100/N10</f>
        <v>6.944444444444445</v>
      </c>
    </row>
    <row r="44" spans="1:15" ht="12.75">
      <c r="A44" s="9" t="s">
        <v>0</v>
      </c>
      <c r="B44" s="76">
        <v>15</v>
      </c>
      <c r="C44" s="83">
        <f>+B44*100/$B$51</f>
        <v>7.0754716981132075</v>
      </c>
      <c r="D44" s="134">
        <v>23</v>
      </c>
      <c r="E44" s="82">
        <f t="shared" si="10"/>
        <v>20</v>
      </c>
      <c r="F44" s="123">
        <v>5</v>
      </c>
      <c r="G44" s="84">
        <f t="shared" si="11"/>
        <v>2.4154589371980677</v>
      </c>
      <c r="H44" s="118">
        <v>0</v>
      </c>
      <c r="I44" s="65">
        <f>+H44*100/$F$51</f>
        <v>0</v>
      </c>
      <c r="J44" s="118">
        <v>0</v>
      </c>
      <c r="K44" s="65">
        <f>+J44*100/$F$51</f>
        <v>0</v>
      </c>
      <c r="L44" s="118">
        <v>0</v>
      </c>
      <c r="M44" s="65">
        <f>+L44*100/$F$51</f>
        <v>0</v>
      </c>
      <c r="N44" s="118">
        <v>3</v>
      </c>
      <c r="O44" s="65">
        <f>+N44*100/N10</f>
        <v>4.166666666666667</v>
      </c>
    </row>
    <row r="45" spans="1:15" ht="12.75">
      <c r="A45" s="9" t="s">
        <v>1</v>
      </c>
      <c r="B45" s="76"/>
      <c r="C45" s="83"/>
      <c r="D45" s="134">
        <v>6</v>
      </c>
      <c r="E45" s="82">
        <f t="shared" si="10"/>
        <v>5.217391304347826</v>
      </c>
      <c r="F45" s="124">
        <v>0</v>
      </c>
      <c r="G45" s="84">
        <f t="shared" si="11"/>
        <v>0</v>
      </c>
      <c r="H45" s="118">
        <v>0</v>
      </c>
      <c r="I45" s="65">
        <f>+H45*100/$F$51</f>
        <v>0</v>
      </c>
      <c r="J45" s="118">
        <v>0</v>
      </c>
      <c r="K45" s="65">
        <f>+J45*100/$F$51</f>
        <v>0</v>
      </c>
      <c r="L45" s="118">
        <v>0</v>
      </c>
      <c r="M45" s="65">
        <f>+L45*100/$F$51</f>
        <v>0</v>
      </c>
      <c r="N45" s="118">
        <v>0</v>
      </c>
      <c r="O45" s="65">
        <f>+N45*100/$F$51</f>
        <v>0</v>
      </c>
    </row>
    <row r="46" spans="1:15" ht="12.75">
      <c r="A46" s="9" t="s">
        <v>40</v>
      </c>
      <c r="B46" s="76">
        <v>1</v>
      </c>
      <c r="C46" s="83">
        <f>+B46*100/$B$51</f>
        <v>0.4716981132075472</v>
      </c>
      <c r="D46" s="134">
        <v>4</v>
      </c>
      <c r="E46" s="82">
        <f t="shared" si="10"/>
        <v>3.4782608695652173</v>
      </c>
      <c r="F46" s="123">
        <v>4</v>
      </c>
      <c r="G46" s="84">
        <f t="shared" si="11"/>
        <v>1.932367149758454</v>
      </c>
      <c r="H46" s="118">
        <v>4</v>
      </c>
      <c r="I46" s="65">
        <f>+H46*100/H10</f>
        <v>5.797101449275362</v>
      </c>
      <c r="J46" s="118">
        <v>1</v>
      </c>
      <c r="K46" s="65">
        <f>+J46*100/J10</f>
        <v>0.6211180124223602</v>
      </c>
      <c r="L46" s="118">
        <v>1</v>
      </c>
      <c r="M46" s="65">
        <f>+L46*100/L10</f>
        <v>2.380952380952381</v>
      </c>
      <c r="N46" s="118">
        <v>3</v>
      </c>
      <c r="O46" s="65">
        <f>+N46*100/N10</f>
        <v>4.166666666666667</v>
      </c>
    </row>
    <row r="47" spans="1:15" ht="12.75">
      <c r="A47" s="9" t="s">
        <v>18</v>
      </c>
      <c r="B47" s="76">
        <v>3</v>
      </c>
      <c r="C47" s="83">
        <f>+B47*100/$B$51</f>
        <v>1.4150943396226414</v>
      </c>
      <c r="D47" s="134">
        <v>0</v>
      </c>
      <c r="E47" s="82">
        <f t="shared" si="10"/>
        <v>0</v>
      </c>
      <c r="F47" s="124">
        <v>0</v>
      </c>
      <c r="G47" s="84">
        <f t="shared" si="11"/>
        <v>0</v>
      </c>
      <c r="H47" s="118">
        <v>0</v>
      </c>
      <c r="I47" s="65">
        <f>+H47*100/H10</f>
        <v>0</v>
      </c>
      <c r="J47" s="118">
        <v>0</v>
      </c>
      <c r="K47" s="65">
        <f>+J47*100/J10</f>
        <v>0</v>
      </c>
      <c r="L47" s="118">
        <v>0</v>
      </c>
      <c r="M47" s="65">
        <f>+L47*100/L10</f>
        <v>0</v>
      </c>
      <c r="N47" s="118">
        <v>1</v>
      </c>
      <c r="O47" s="65">
        <f>+N47*100/N10</f>
        <v>1.3888888888888888</v>
      </c>
    </row>
    <row r="48" spans="1:15" ht="12.75">
      <c r="A48" s="9" t="s">
        <v>41</v>
      </c>
      <c r="B48" s="76">
        <v>117</v>
      </c>
      <c r="C48" s="83">
        <f>+B48*100/$B$51</f>
        <v>55.18867924528302</v>
      </c>
      <c r="D48" s="134">
        <v>51</v>
      </c>
      <c r="E48" s="82">
        <f t="shared" si="10"/>
        <v>44.34782608695652</v>
      </c>
      <c r="F48" s="123">
        <v>152</v>
      </c>
      <c r="G48" s="84">
        <f t="shared" si="11"/>
        <v>73.42995169082126</v>
      </c>
      <c r="H48" s="119">
        <f>24+15</f>
        <v>39</v>
      </c>
      <c r="I48" s="65">
        <f>+H48*100/H10</f>
        <v>56.52173913043478</v>
      </c>
      <c r="J48" s="119">
        <v>151</v>
      </c>
      <c r="K48" s="65">
        <f>+J48*100/J10</f>
        <v>93.7888198757764</v>
      </c>
      <c r="L48" s="119">
        <v>28</v>
      </c>
      <c r="M48" s="65">
        <f>+L48*100/L10</f>
        <v>66.66666666666667</v>
      </c>
      <c r="N48" s="119">
        <v>36</v>
      </c>
      <c r="O48" s="65">
        <f>+N48*100/N10</f>
        <v>50</v>
      </c>
    </row>
    <row r="49" spans="1:15" ht="12.75">
      <c r="A49" s="9" t="s">
        <v>3</v>
      </c>
      <c r="B49" s="76">
        <v>7</v>
      </c>
      <c r="C49" s="83">
        <f>+B49*100/$B$51</f>
        <v>3.30188679245283</v>
      </c>
      <c r="D49" s="134">
        <v>5</v>
      </c>
      <c r="E49" s="82">
        <f t="shared" si="10"/>
        <v>4.3478260869565215</v>
      </c>
      <c r="F49" s="123">
        <v>7</v>
      </c>
      <c r="G49" s="84">
        <f t="shared" si="11"/>
        <v>3.3816425120772946</v>
      </c>
      <c r="H49" s="118">
        <v>3</v>
      </c>
      <c r="I49" s="65">
        <f>+H49*100/H10</f>
        <v>4.3478260869565215</v>
      </c>
      <c r="J49" s="118">
        <v>0</v>
      </c>
      <c r="K49" s="65">
        <f>+J49*100/J10</f>
        <v>0</v>
      </c>
      <c r="L49" s="118">
        <v>0</v>
      </c>
      <c r="M49" s="65">
        <f>+L49*100/L10</f>
        <v>0</v>
      </c>
      <c r="N49" s="118">
        <v>0</v>
      </c>
      <c r="O49" s="65">
        <f>+N49*100/N10</f>
        <v>0</v>
      </c>
    </row>
    <row r="50" spans="1:15" ht="13.5" thickBot="1">
      <c r="A50" s="68" t="s">
        <v>2</v>
      </c>
      <c r="B50" s="85">
        <v>54</v>
      </c>
      <c r="C50" s="87">
        <f>+B50*100/$B$51</f>
        <v>25.471698113207548</v>
      </c>
      <c r="D50" s="135">
        <v>16</v>
      </c>
      <c r="E50" s="86">
        <f t="shared" si="10"/>
        <v>13.91304347826087</v>
      </c>
      <c r="F50" s="125">
        <v>31</v>
      </c>
      <c r="G50" s="88">
        <f t="shared" si="11"/>
        <v>14.97584541062802</v>
      </c>
      <c r="H50" s="121">
        <f>0+20</f>
        <v>20</v>
      </c>
      <c r="I50" s="71">
        <f>+H50*100/H10</f>
        <v>28.985507246376812</v>
      </c>
      <c r="J50" s="121">
        <v>1</v>
      </c>
      <c r="K50" s="71">
        <f>+J50*100/J10</f>
        <v>0.6211180124223602</v>
      </c>
      <c r="L50" s="121">
        <v>11</v>
      </c>
      <c r="M50" s="71">
        <f>+L50*100/L10</f>
        <v>26.19047619047619</v>
      </c>
      <c r="N50" s="121">
        <v>14</v>
      </c>
      <c r="O50" s="71">
        <f>+N50*100/N10</f>
        <v>19.444444444444443</v>
      </c>
    </row>
    <row r="51" spans="1:15" ht="13.5" thickBot="1">
      <c r="A51" s="39" t="s">
        <v>10</v>
      </c>
      <c r="B51" s="89">
        <f aca="true" t="shared" si="12" ref="B51:G51">SUM(B41:B50)</f>
        <v>212</v>
      </c>
      <c r="C51" s="90">
        <f t="shared" si="12"/>
        <v>100</v>
      </c>
      <c r="D51" s="126">
        <f t="shared" si="12"/>
        <v>115</v>
      </c>
      <c r="E51" s="91">
        <f t="shared" si="12"/>
        <v>100</v>
      </c>
      <c r="F51" s="126">
        <f t="shared" si="12"/>
        <v>207</v>
      </c>
      <c r="G51" s="91">
        <f t="shared" si="12"/>
        <v>100</v>
      </c>
      <c r="H51" s="72">
        <f aca="true" t="shared" si="13" ref="H51:M51">SUM(H41:H50)</f>
        <v>69</v>
      </c>
      <c r="I51" s="91">
        <f t="shared" si="13"/>
        <v>99.99999999999999</v>
      </c>
      <c r="J51" s="72">
        <f t="shared" si="13"/>
        <v>161</v>
      </c>
      <c r="K51" s="91">
        <f t="shared" si="13"/>
        <v>100</v>
      </c>
      <c r="L51" s="72">
        <f t="shared" si="13"/>
        <v>42</v>
      </c>
      <c r="M51" s="91">
        <f t="shared" si="13"/>
        <v>100</v>
      </c>
      <c r="N51" s="72">
        <f>SUM(N41:N50)</f>
        <v>72</v>
      </c>
      <c r="O51" s="91">
        <f>SUM(O41:O50)</f>
        <v>100</v>
      </c>
    </row>
    <row r="52" spans="1:13" ht="12.75">
      <c r="A52" s="92"/>
      <c r="B52" s="92"/>
      <c r="C52" s="92"/>
      <c r="D52" s="92"/>
      <c r="E52" s="92"/>
      <c r="F52" s="92"/>
      <c r="G52" s="92"/>
      <c r="H52" s="92"/>
      <c r="I52" s="11"/>
      <c r="J52" s="92"/>
      <c r="K52" s="92"/>
      <c r="L52" s="92"/>
      <c r="M52" s="92"/>
    </row>
    <row r="53" spans="1:13" ht="31.5" customHeight="1">
      <c r="A53" s="92"/>
      <c r="B53" s="92"/>
      <c r="C53" s="92"/>
      <c r="D53" s="92"/>
      <c r="E53" s="92"/>
      <c r="F53" s="92"/>
      <c r="G53" s="92"/>
      <c r="H53" s="92"/>
      <c r="I53" s="11"/>
      <c r="J53" s="92"/>
      <c r="K53" s="92"/>
      <c r="L53" s="92"/>
      <c r="M53" s="92"/>
    </row>
    <row r="54" spans="1:13" ht="12.75">
      <c r="A54" s="92"/>
      <c r="B54" s="92"/>
      <c r="C54" s="92"/>
      <c r="D54" s="92"/>
      <c r="E54" s="92"/>
      <c r="F54" s="92"/>
      <c r="G54" s="92"/>
      <c r="H54" s="92"/>
      <c r="I54" s="11"/>
      <c r="J54" s="92"/>
      <c r="K54" s="92"/>
      <c r="L54" s="92"/>
      <c r="M54" s="92"/>
    </row>
    <row r="55" spans="1:13" ht="12.75">
      <c r="A55" s="92"/>
      <c r="B55" s="92"/>
      <c r="C55" s="92"/>
      <c r="D55" s="92"/>
      <c r="E55" s="92"/>
      <c r="F55" s="92"/>
      <c r="G55" s="92"/>
      <c r="H55" s="92"/>
      <c r="I55" s="11"/>
      <c r="J55" s="92"/>
      <c r="K55" s="92"/>
      <c r="L55" s="92"/>
      <c r="M55" s="92"/>
    </row>
    <row r="56" spans="1:15" ht="13.5" thickBot="1">
      <c r="A56" s="214" t="s">
        <v>15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</row>
    <row r="57" spans="1:15" ht="13.5" thickBot="1">
      <c r="A57" s="93" t="s">
        <v>27</v>
      </c>
      <c r="B57" s="137">
        <v>2008</v>
      </c>
      <c r="C57" s="139"/>
      <c r="D57" s="137">
        <v>2009</v>
      </c>
      <c r="E57" s="139"/>
      <c r="F57" s="137">
        <v>2010</v>
      </c>
      <c r="G57" s="138"/>
      <c r="H57" s="198">
        <v>2011</v>
      </c>
      <c r="I57" s="138"/>
      <c r="J57" s="198">
        <v>2012</v>
      </c>
      <c r="K57" s="138"/>
      <c r="L57" s="165">
        <v>2013</v>
      </c>
      <c r="M57" s="166"/>
      <c r="N57" s="165">
        <v>2014</v>
      </c>
      <c r="O57" s="166"/>
    </row>
    <row r="58" spans="1:15" ht="13.5" thickTop="1">
      <c r="A58" s="94" t="s">
        <v>7</v>
      </c>
      <c r="B58" s="169">
        <v>1062</v>
      </c>
      <c r="C58" s="170"/>
      <c r="D58" s="169">
        <v>1062</v>
      </c>
      <c r="E58" s="170"/>
      <c r="F58" s="169">
        <v>1062</v>
      </c>
      <c r="G58" s="168"/>
      <c r="H58" s="167">
        <v>1062</v>
      </c>
      <c r="I58" s="168"/>
      <c r="J58" s="167" t="s">
        <v>44</v>
      </c>
      <c r="K58" s="168"/>
      <c r="L58" s="167" t="s">
        <v>44</v>
      </c>
      <c r="M58" s="168"/>
      <c r="N58" s="167" t="s">
        <v>44</v>
      </c>
      <c r="O58" s="168"/>
    </row>
    <row r="59" spans="1:15" ht="12.75">
      <c r="A59" s="54" t="s">
        <v>43</v>
      </c>
      <c r="B59" s="147">
        <v>15000</v>
      </c>
      <c r="C59" s="148"/>
      <c r="D59" s="147">
        <v>15000</v>
      </c>
      <c r="E59" s="148"/>
      <c r="F59" s="144">
        <v>15000</v>
      </c>
      <c r="G59" s="145"/>
      <c r="H59" s="151">
        <v>15000</v>
      </c>
      <c r="I59" s="145"/>
      <c r="J59" s="151">
        <v>15000</v>
      </c>
      <c r="K59" s="145"/>
      <c r="L59" s="151">
        <v>15000</v>
      </c>
      <c r="M59" s="145"/>
      <c r="N59" s="206" t="s">
        <v>44</v>
      </c>
      <c r="O59" s="162"/>
    </row>
    <row r="60" spans="1:15" ht="12.75">
      <c r="A60" s="54" t="s">
        <v>4</v>
      </c>
      <c r="B60" s="147">
        <v>1062</v>
      </c>
      <c r="C60" s="148"/>
      <c r="D60" s="147">
        <v>1062</v>
      </c>
      <c r="E60" s="148"/>
      <c r="F60" s="144">
        <v>1062</v>
      </c>
      <c r="G60" s="145"/>
      <c r="H60" s="151">
        <v>1062</v>
      </c>
      <c r="I60" s="145"/>
      <c r="J60" s="151">
        <v>1062</v>
      </c>
      <c r="K60" s="145"/>
      <c r="L60" s="151">
        <v>1062</v>
      </c>
      <c r="M60" s="145"/>
      <c r="N60" s="161">
        <v>1062</v>
      </c>
      <c r="O60" s="162"/>
    </row>
    <row r="61" spans="1:15" ht="12.75">
      <c r="A61" s="54" t="s">
        <v>2</v>
      </c>
      <c r="B61" s="147">
        <v>5000</v>
      </c>
      <c r="C61" s="148"/>
      <c r="D61" s="147">
        <v>5000</v>
      </c>
      <c r="E61" s="148"/>
      <c r="F61" s="144">
        <v>5000</v>
      </c>
      <c r="G61" s="145"/>
      <c r="H61" s="151">
        <v>5000</v>
      </c>
      <c r="I61" s="145"/>
      <c r="J61" s="151">
        <v>5000</v>
      </c>
      <c r="K61" s="145"/>
      <c r="L61" s="159">
        <v>5000</v>
      </c>
      <c r="M61" s="160"/>
      <c r="N61" s="206" t="s">
        <v>44</v>
      </c>
      <c r="O61" s="162"/>
    </row>
    <row r="62" spans="1:15" ht="12.75">
      <c r="A62" s="54" t="s">
        <v>0</v>
      </c>
      <c r="B62" s="147" t="s">
        <v>44</v>
      </c>
      <c r="C62" s="148"/>
      <c r="D62" s="147" t="s">
        <v>44</v>
      </c>
      <c r="E62" s="148"/>
      <c r="F62" s="144">
        <v>207</v>
      </c>
      <c r="G62" s="145"/>
      <c r="H62" s="151" t="s">
        <v>44</v>
      </c>
      <c r="I62" s="145"/>
      <c r="J62" s="151" t="s">
        <v>44</v>
      </c>
      <c r="K62" s="145"/>
      <c r="L62" s="151" t="s">
        <v>44</v>
      </c>
      <c r="M62" s="145"/>
      <c r="N62" s="144" t="s">
        <v>44</v>
      </c>
      <c r="O62" s="145"/>
    </row>
    <row r="63" spans="1:15" ht="12.75">
      <c r="A63" s="54" t="s">
        <v>3</v>
      </c>
      <c r="B63" s="147">
        <v>1062</v>
      </c>
      <c r="C63" s="148"/>
      <c r="D63" s="147">
        <v>1062</v>
      </c>
      <c r="E63" s="148"/>
      <c r="F63" s="144">
        <v>1100</v>
      </c>
      <c r="G63" s="145"/>
      <c r="H63" s="151">
        <v>1100</v>
      </c>
      <c r="I63" s="145"/>
      <c r="J63" s="151">
        <v>1100</v>
      </c>
      <c r="K63" s="145"/>
      <c r="L63" s="161">
        <v>1100</v>
      </c>
      <c r="M63" s="162"/>
      <c r="N63" s="161">
        <v>1100</v>
      </c>
      <c r="O63" s="162"/>
    </row>
    <row r="64" spans="1:15" ht="12.75">
      <c r="A64" s="54" t="s">
        <v>1</v>
      </c>
      <c r="B64" s="147">
        <v>1062</v>
      </c>
      <c r="C64" s="148"/>
      <c r="D64" s="147" t="s">
        <v>44</v>
      </c>
      <c r="E64" s="148"/>
      <c r="F64" s="144" t="s">
        <v>44</v>
      </c>
      <c r="G64" s="145"/>
      <c r="H64" s="151" t="s">
        <v>44</v>
      </c>
      <c r="I64" s="145"/>
      <c r="J64" s="151" t="s">
        <v>44</v>
      </c>
      <c r="K64" s="145"/>
      <c r="L64" s="151" t="s">
        <v>44</v>
      </c>
      <c r="M64" s="145"/>
      <c r="N64" s="161" t="s">
        <v>44</v>
      </c>
      <c r="O64" s="162"/>
    </row>
    <row r="65" spans="1:15" ht="12" customHeight="1">
      <c r="A65" s="54" t="s">
        <v>41</v>
      </c>
      <c r="B65" s="147">
        <v>7080</v>
      </c>
      <c r="C65" s="148"/>
      <c r="D65" s="147">
        <v>7080</v>
      </c>
      <c r="E65" s="148"/>
      <c r="F65" s="144">
        <v>7080</v>
      </c>
      <c r="G65" s="145"/>
      <c r="H65" s="151">
        <v>7080</v>
      </c>
      <c r="I65" s="145"/>
      <c r="J65" s="151">
        <v>7080</v>
      </c>
      <c r="K65" s="145"/>
      <c r="L65" s="151">
        <v>7080</v>
      </c>
      <c r="M65" s="145"/>
      <c r="N65" s="161">
        <v>7080</v>
      </c>
      <c r="O65" s="162"/>
    </row>
    <row r="66" spans="1:15" ht="12" customHeight="1">
      <c r="A66" s="54" t="s">
        <v>25</v>
      </c>
      <c r="B66" s="147" t="s">
        <v>47</v>
      </c>
      <c r="C66" s="148"/>
      <c r="D66" s="147">
        <v>40116</v>
      </c>
      <c r="E66" s="148"/>
      <c r="F66" s="144">
        <v>33093.54</v>
      </c>
      <c r="G66" s="145"/>
      <c r="H66" s="151" t="s">
        <v>47</v>
      </c>
      <c r="I66" s="145"/>
      <c r="J66" s="151" t="s">
        <v>47</v>
      </c>
      <c r="K66" s="145"/>
      <c r="L66" s="151" t="s">
        <v>47</v>
      </c>
      <c r="M66" s="145"/>
      <c r="N66" s="161" t="s">
        <v>47</v>
      </c>
      <c r="O66" s="162"/>
    </row>
    <row r="67" spans="1:28" ht="12.75">
      <c r="A67" s="54" t="s">
        <v>40</v>
      </c>
      <c r="B67" s="144">
        <v>1062</v>
      </c>
      <c r="C67" s="146"/>
      <c r="D67" s="144">
        <v>1062</v>
      </c>
      <c r="E67" s="146"/>
      <c r="F67" s="144">
        <v>1062</v>
      </c>
      <c r="G67" s="145"/>
      <c r="H67" s="151">
        <v>1098</v>
      </c>
      <c r="I67" s="145"/>
      <c r="J67" s="151">
        <v>1062</v>
      </c>
      <c r="K67" s="145"/>
      <c r="L67" s="151">
        <v>1062</v>
      </c>
      <c r="M67" s="145"/>
      <c r="N67" s="206" t="s">
        <v>44</v>
      </c>
      <c r="O67" s="16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54" t="s">
        <v>42</v>
      </c>
      <c r="B68" s="144">
        <v>1062</v>
      </c>
      <c r="C68" s="146"/>
      <c r="D68" s="144">
        <v>1062</v>
      </c>
      <c r="E68" s="146"/>
      <c r="F68" s="144">
        <v>1062</v>
      </c>
      <c r="G68" s="145"/>
      <c r="H68" s="151">
        <v>1062</v>
      </c>
      <c r="I68" s="145"/>
      <c r="J68" s="151" t="s">
        <v>44</v>
      </c>
      <c r="K68" s="145"/>
      <c r="L68" s="151" t="s">
        <v>44</v>
      </c>
      <c r="M68" s="145"/>
      <c r="N68" s="161">
        <v>2124</v>
      </c>
      <c r="O68" s="16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15" ht="13.5" thickBot="1">
      <c r="A69" s="54" t="s">
        <v>6</v>
      </c>
      <c r="B69" s="175">
        <v>31500</v>
      </c>
      <c r="C69" s="176"/>
      <c r="D69" s="175">
        <v>31500</v>
      </c>
      <c r="E69" s="176"/>
      <c r="F69" s="142">
        <v>40000</v>
      </c>
      <c r="G69" s="143"/>
      <c r="H69" s="156">
        <v>40000</v>
      </c>
      <c r="I69" s="143"/>
      <c r="J69" s="156">
        <v>40000</v>
      </c>
      <c r="K69" s="143"/>
      <c r="L69" s="156">
        <v>40000</v>
      </c>
      <c r="M69" s="143"/>
      <c r="N69" s="206">
        <v>30000</v>
      </c>
      <c r="O69" s="162"/>
    </row>
    <row r="70" spans="1:15" ht="13.5" thickBot="1">
      <c r="A70" s="95" t="s">
        <v>22</v>
      </c>
      <c r="B70" s="177">
        <f>SUM(B58:B69)</f>
        <v>64952</v>
      </c>
      <c r="C70" s="141"/>
      <c r="D70" s="140">
        <f>SUM(D58:D69)</f>
        <v>104006</v>
      </c>
      <c r="E70" s="141"/>
      <c r="F70" s="140">
        <f>SUM(F58:F69)</f>
        <v>105728.54000000001</v>
      </c>
      <c r="G70" s="141"/>
      <c r="H70" s="192">
        <f>SUM(H58:H69)</f>
        <v>72464</v>
      </c>
      <c r="I70" s="193"/>
      <c r="J70" s="140">
        <f>SUM(J58:J69)</f>
        <v>70304</v>
      </c>
      <c r="K70" s="141"/>
      <c r="L70" s="140">
        <f>SUM(L58:L69)</f>
        <v>70304</v>
      </c>
      <c r="M70" s="141"/>
      <c r="N70" s="140">
        <f>SUM(N58:N69)</f>
        <v>41366</v>
      </c>
      <c r="O70" s="141"/>
    </row>
    <row r="71" spans="1:15" ht="14.25" customHeight="1">
      <c r="A71" s="54"/>
      <c r="B71" s="96"/>
      <c r="C71" s="97"/>
      <c r="D71" s="96"/>
      <c r="E71" s="97"/>
      <c r="F71" s="98"/>
      <c r="G71" s="99"/>
      <c r="H71" s="98"/>
      <c r="I71" s="99"/>
      <c r="J71" s="98"/>
      <c r="K71" s="99"/>
      <c r="L71" s="98"/>
      <c r="M71" s="99"/>
      <c r="N71" s="98"/>
      <c r="O71" s="99"/>
    </row>
    <row r="72" spans="1:15" ht="12.75">
      <c r="A72" s="100" t="s">
        <v>23</v>
      </c>
      <c r="B72" s="96"/>
      <c r="C72" s="97"/>
      <c r="D72" s="96"/>
      <c r="E72" s="97"/>
      <c r="F72" s="98"/>
      <c r="G72" s="99"/>
      <c r="H72" s="98"/>
      <c r="I72" s="99"/>
      <c r="J72" s="98"/>
      <c r="K72" s="99"/>
      <c r="L72" s="98"/>
      <c r="M72" s="99"/>
      <c r="N72" s="98"/>
      <c r="O72" s="99"/>
    </row>
    <row r="73" spans="1:15" ht="12.75">
      <c r="A73" s="100"/>
      <c r="B73" s="96"/>
      <c r="C73" s="97"/>
      <c r="D73" s="96"/>
      <c r="E73" s="97"/>
      <c r="F73" s="98"/>
      <c r="G73" s="99"/>
      <c r="H73" s="98"/>
      <c r="I73" s="99"/>
      <c r="J73" s="98"/>
      <c r="K73" s="99"/>
      <c r="L73" s="98"/>
      <c r="M73" s="99"/>
      <c r="N73" s="98"/>
      <c r="O73" s="99"/>
    </row>
    <row r="74" spans="1:15" ht="12.75">
      <c r="A74" s="54" t="s">
        <v>20</v>
      </c>
      <c r="B74" s="147">
        <v>59158.52</v>
      </c>
      <c r="C74" s="148"/>
      <c r="D74" s="147">
        <f>B78</f>
        <v>22638.959999999992</v>
      </c>
      <c r="E74" s="148"/>
      <c r="F74" s="144">
        <f>+D78</f>
        <v>79169.53</v>
      </c>
      <c r="G74" s="145"/>
      <c r="H74" s="151">
        <f>+F78</f>
        <v>34604.23000000001</v>
      </c>
      <c r="I74" s="145"/>
      <c r="J74" s="151">
        <f>+H78</f>
        <v>59531.90000000001</v>
      </c>
      <c r="K74" s="145"/>
      <c r="L74" s="151">
        <f>+J78</f>
        <v>19115.740000000005</v>
      </c>
      <c r="M74" s="145"/>
      <c r="N74" s="161">
        <f>+L78</f>
        <v>59974.00666666667</v>
      </c>
      <c r="O74" s="162"/>
    </row>
    <row r="75" spans="1:15" ht="12.75">
      <c r="A75" s="54" t="s">
        <v>19</v>
      </c>
      <c r="B75" s="173">
        <f>+B70</f>
        <v>64952</v>
      </c>
      <c r="C75" s="174"/>
      <c r="D75" s="173">
        <f>+D70</f>
        <v>104006</v>
      </c>
      <c r="E75" s="174"/>
      <c r="F75" s="189">
        <f>+F70</f>
        <v>105728.54000000001</v>
      </c>
      <c r="G75" s="190"/>
      <c r="H75" s="157">
        <f>+H70</f>
        <v>72464</v>
      </c>
      <c r="I75" s="158"/>
      <c r="J75" s="157">
        <f>+J70</f>
        <v>70304</v>
      </c>
      <c r="K75" s="158"/>
      <c r="L75" s="157">
        <f>+L70</f>
        <v>70304</v>
      </c>
      <c r="M75" s="158"/>
      <c r="N75" s="207">
        <f>+N70</f>
        <v>41366</v>
      </c>
      <c r="O75" s="208"/>
    </row>
    <row r="76" spans="1:15" ht="12.75">
      <c r="A76" s="54" t="s">
        <v>16</v>
      </c>
      <c r="B76" s="182">
        <f>+B74+B75</f>
        <v>124110.51999999999</v>
      </c>
      <c r="C76" s="183"/>
      <c r="D76" s="182">
        <f>+D74+D75</f>
        <v>126644.95999999999</v>
      </c>
      <c r="E76" s="183"/>
      <c r="F76" s="187">
        <f>+F74+F75</f>
        <v>184898.07</v>
      </c>
      <c r="G76" s="188"/>
      <c r="H76" s="152">
        <f>+H74+H75</f>
        <v>107068.23000000001</v>
      </c>
      <c r="I76" s="153"/>
      <c r="J76" s="152">
        <f>+J74+J75</f>
        <v>129835.90000000001</v>
      </c>
      <c r="K76" s="153"/>
      <c r="L76" s="152">
        <f>+L74+L75</f>
        <v>89419.74</v>
      </c>
      <c r="M76" s="153"/>
      <c r="N76" s="209">
        <f>+N74+N75</f>
        <v>101340.00666666667</v>
      </c>
      <c r="O76" s="210"/>
    </row>
    <row r="77" spans="1:15" ht="12.75">
      <c r="A77" s="54" t="s">
        <v>24</v>
      </c>
      <c r="B77" s="180">
        <f>101471.56</f>
        <v>101471.56</v>
      </c>
      <c r="C77" s="181"/>
      <c r="D77" s="180">
        <v>47475.43</v>
      </c>
      <c r="E77" s="181"/>
      <c r="F77" s="191">
        <v>150293.84</v>
      </c>
      <c r="G77" s="158"/>
      <c r="H77" s="157">
        <f>20536.33+27000</f>
        <v>47536.33</v>
      </c>
      <c r="I77" s="158"/>
      <c r="J77" s="149">
        <f>116049.8-5329.64</f>
        <v>110720.16</v>
      </c>
      <c r="K77" s="150"/>
      <c r="L77" s="149">
        <f>18929.4*42/27</f>
        <v>29445.733333333334</v>
      </c>
      <c r="M77" s="150"/>
      <c r="N77" s="211">
        <v>50985</v>
      </c>
      <c r="O77" s="208"/>
    </row>
    <row r="78" spans="1:15" ht="12.75">
      <c r="A78" s="136" t="s">
        <v>48</v>
      </c>
      <c r="B78" s="182">
        <f>+B76-B77</f>
        <v>22638.959999999992</v>
      </c>
      <c r="C78" s="183"/>
      <c r="D78" s="182">
        <f>+D76-D77</f>
        <v>79169.53</v>
      </c>
      <c r="E78" s="183"/>
      <c r="F78" s="187">
        <f>+F76-F77</f>
        <v>34604.23000000001</v>
      </c>
      <c r="G78" s="188"/>
      <c r="H78" s="152">
        <f>+H76-H77</f>
        <v>59531.90000000001</v>
      </c>
      <c r="I78" s="153"/>
      <c r="J78" s="152">
        <f>J76-J77</f>
        <v>19115.740000000005</v>
      </c>
      <c r="K78" s="153"/>
      <c r="L78" s="152">
        <f>L76-L77</f>
        <v>59974.00666666667</v>
      </c>
      <c r="M78" s="153"/>
      <c r="N78" s="209">
        <f>N76-N77</f>
        <v>50355.00666666667</v>
      </c>
      <c r="O78" s="210"/>
    </row>
    <row r="79" spans="1:15" ht="13.5" thickBot="1">
      <c r="A79" s="54"/>
      <c r="B79" s="101"/>
      <c r="C79" s="102"/>
      <c r="D79" s="101"/>
      <c r="E79" s="102"/>
      <c r="F79" s="103"/>
      <c r="G79" s="104"/>
      <c r="H79" s="103"/>
      <c r="I79" s="104"/>
      <c r="J79" s="103"/>
      <c r="K79" s="104"/>
      <c r="L79" s="103"/>
      <c r="M79" s="104"/>
      <c r="N79" s="103"/>
      <c r="O79" s="104"/>
    </row>
    <row r="80" spans="1:15" s="1" customFormat="1" ht="23.25" thickBot="1">
      <c r="A80" s="105" t="s">
        <v>17</v>
      </c>
      <c r="B80" s="177">
        <f>+B77/B5</f>
        <v>478.63943396226415</v>
      </c>
      <c r="C80" s="186"/>
      <c r="D80" s="178">
        <f>+D77/D5</f>
        <v>412.82982608695653</v>
      </c>
      <c r="E80" s="179"/>
      <c r="F80" s="177">
        <f>+F77/F5</f>
        <v>726.0571980676328</v>
      </c>
      <c r="G80" s="186"/>
      <c r="H80" s="178">
        <f>+H77/H5</f>
        <v>688.9323188405797</v>
      </c>
      <c r="I80" s="193"/>
      <c r="J80" s="192">
        <f>+J77/J51</f>
        <v>687.7028571428572</v>
      </c>
      <c r="K80" s="193"/>
      <c r="L80" s="154">
        <f>+L77/L51</f>
        <v>701.0888888888888</v>
      </c>
      <c r="M80" s="155"/>
      <c r="N80" s="212">
        <f>+N77/N51</f>
        <v>708.125</v>
      </c>
      <c r="O80" s="213"/>
    </row>
    <row r="81" spans="1:9" ht="12.75">
      <c r="A81" s="7"/>
      <c r="B81" s="7"/>
      <c r="C81" s="7"/>
      <c r="D81" s="7"/>
      <c r="E81" s="7"/>
      <c r="F81" s="7"/>
      <c r="G81" s="7"/>
      <c r="H81" s="7"/>
      <c r="I81" s="8"/>
    </row>
    <row r="82" ht="12.75">
      <c r="F82" s="3"/>
    </row>
  </sheetData>
  <sheetProtection/>
  <mergeCells count="157">
    <mergeCell ref="N75:O75"/>
    <mergeCell ref="N76:O76"/>
    <mergeCell ref="N77:O77"/>
    <mergeCell ref="N78:O78"/>
    <mergeCell ref="N80:O80"/>
    <mergeCell ref="A56:O56"/>
    <mergeCell ref="N66:O66"/>
    <mergeCell ref="N67:O67"/>
    <mergeCell ref="N68:O68"/>
    <mergeCell ref="N69:O69"/>
    <mergeCell ref="N70:O70"/>
    <mergeCell ref="N74:O74"/>
    <mergeCell ref="N60:O60"/>
    <mergeCell ref="N61:O61"/>
    <mergeCell ref="N62:O62"/>
    <mergeCell ref="N63:O63"/>
    <mergeCell ref="N64:O64"/>
    <mergeCell ref="N65:O65"/>
    <mergeCell ref="N4:O4"/>
    <mergeCell ref="N5:O5"/>
    <mergeCell ref="A2:O2"/>
    <mergeCell ref="N57:O57"/>
    <mergeCell ref="N58:O58"/>
    <mergeCell ref="N59:O59"/>
    <mergeCell ref="B4:C4"/>
    <mergeCell ref="J4:K4"/>
    <mergeCell ref="J5:K5"/>
    <mergeCell ref="J57:K57"/>
    <mergeCell ref="J77:K77"/>
    <mergeCell ref="J78:K78"/>
    <mergeCell ref="J80:K80"/>
    <mergeCell ref="J66:K66"/>
    <mergeCell ref="J67:K67"/>
    <mergeCell ref="J68:K68"/>
    <mergeCell ref="J69:K69"/>
    <mergeCell ref="J70:K70"/>
    <mergeCell ref="H77:I77"/>
    <mergeCell ref="J74:K74"/>
    <mergeCell ref="J60:K60"/>
    <mergeCell ref="J61:K61"/>
    <mergeCell ref="J62:K62"/>
    <mergeCell ref="J63:K63"/>
    <mergeCell ref="J64:K64"/>
    <mergeCell ref="J65:K65"/>
    <mergeCell ref="J75:K75"/>
    <mergeCell ref="J76:K76"/>
    <mergeCell ref="L4:M4"/>
    <mergeCell ref="L5:M5"/>
    <mergeCell ref="J58:K58"/>
    <mergeCell ref="J59:K59"/>
    <mergeCell ref="B80:C80"/>
    <mergeCell ref="B78:C78"/>
    <mergeCell ref="B77:C77"/>
    <mergeCell ref="B76:C76"/>
    <mergeCell ref="H80:I80"/>
    <mergeCell ref="H75:I75"/>
    <mergeCell ref="H78:I78"/>
    <mergeCell ref="H67:I67"/>
    <mergeCell ref="H62:I62"/>
    <mergeCell ref="H69:I69"/>
    <mergeCell ref="H70:I70"/>
    <mergeCell ref="H4:I4"/>
    <mergeCell ref="H5:I5"/>
    <mergeCell ref="H57:I57"/>
    <mergeCell ref="H74:I74"/>
    <mergeCell ref="H76:I76"/>
    <mergeCell ref="F5:G5"/>
    <mergeCell ref="H61:I61"/>
    <mergeCell ref="F65:G65"/>
    <mergeCell ref="H59:I59"/>
    <mergeCell ref="H60:I60"/>
    <mergeCell ref="H58:I58"/>
    <mergeCell ref="H65:I65"/>
    <mergeCell ref="F61:G61"/>
    <mergeCell ref="F60:G60"/>
    <mergeCell ref="F58:G58"/>
    <mergeCell ref="D78:E78"/>
    <mergeCell ref="D59:E59"/>
    <mergeCell ref="F77:G77"/>
    <mergeCell ref="F64:G64"/>
    <mergeCell ref="F62:G62"/>
    <mergeCell ref="H66:I66"/>
    <mergeCell ref="H68:I68"/>
    <mergeCell ref="F67:G67"/>
    <mergeCell ref="D60:E60"/>
    <mergeCell ref="D61:E61"/>
    <mergeCell ref="D4:E4"/>
    <mergeCell ref="F4:G4"/>
    <mergeCell ref="D5:E5"/>
    <mergeCell ref="D62:E62"/>
    <mergeCell ref="F59:G59"/>
    <mergeCell ref="F80:G80"/>
    <mergeCell ref="F78:G78"/>
    <mergeCell ref="F74:G74"/>
    <mergeCell ref="F75:G75"/>
    <mergeCell ref="F76:G76"/>
    <mergeCell ref="D80:E80"/>
    <mergeCell ref="D67:E67"/>
    <mergeCell ref="D77:E77"/>
    <mergeCell ref="D74:E74"/>
    <mergeCell ref="D64:E64"/>
    <mergeCell ref="D65:E65"/>
    <mergeCell ref="D75:E75"/>
    <mergeCell ref="D76:E76"/>
    <mergeCell ref="D69:E69"/>
    <mergeCell ref="D70:E70"/>
    <mergeCell ref="B75:C75"/>
    <mergeCell ref="B69:C69"/>
    <mergeCell ref="B70:C70"/>
    <mergeCell ref="B74:C74"/>
    <mergeCell ref="B57:C57"/>
    <mergeCell ref="B60:C60"/>
    <mergeCell ref="B61:C61"/>
    <mergeCell ref="B58:C58"/>
    <mergeCell ref="B67:C67"/>
    <mergeCell ref="B65:C65"/>
    <mergeCell ref="B62:C62"/>
    <mergeCell ref="B5:C5"/>
    <mergeCell ref="B59:C59"/>
    <mergeCell ref="B66:C66"/>
    <mergeCell ref="B68:C68"/>
    <mergeCell ref="B63:C63"/>
    <mergeCell ref="A39:A40"/>
    <mergeCell ref="B64:C64"/>
    <mergeCell ref="L57:M57"/>
    <mergeCell ref="L58:M58"/>
    <mergeCell ref="L59:M59"/>
    <mergeCell ref="D58:E58"/>
    <mergeCell ref="H64:I64"/>
    <mergeCell ref="H63:I63"/>
    <mergeCell ref="L76:M76"/>
    <mergeCell ref="L60:M60"/>
    <mergeCell ref="L61:M61"/>
    <mergeCell ref="L62:M62"/>
    <mergeCell ref="L63:M63"/>
    <mergeCell ref="L64:M64"/>
    <mergeCell ref="L65:M65"/>
    <mergeCell ref="L77:M77"/>
    <mergeCell ref="L66:M66"/>
    <mergeCell ref="L67:M67"/>
    <mergeCell ref="L68:M68"/>
    <mergeCell ref="L78:M78"/>
    <mergeCell ref="L80:M80"/>
    <mergeCell ref="L69:M69"/>
    <mergeCell ref="L70:M70"/>
    <mergeCell ref="L74:M74"/>
    <mergeCell ref="L75:M75"/>
    <mergeCell ref="F57:G57"/>
    <mergeCell ref="D57:E57"/>
    <mergeCell ref="F70:G70"/>
    <mergeCell ref="F69:G69"/>
    <mergeCell ref="F68:G68"/>
    <mergeCell ref="D68:E68"/>
    <mergeCell ref="F66:G66"/>
    <mergeCell ref="D66:E66"/>
    <mergeCell ref="F63:G63"/>
    <mergeCell ref="D63:E63"/>
  </mergeCells>
  <printOptions horizontalCentered="1" verticalCentered="1"/>
  <pageMargins left="0.26" right="0.25" top="0.6692913385826772" bottom="0.4330708661417323" header="0.4330708661417323" footer="0.15748031496062992"/>
  <pageSetup fitToHeight="1" fitToWidth="1" horizontalDpi="600" verticalDpi="600" orientation="portrait" scale="53" r:id="rId1"/>
  <rowBreaks count="1" manualBreakCount="1">
    <brk id="53" max="10" man="1"/>
  </rowBreaks>
  <ignoredErrors>
    <ignoredError sqref="G13 H35:H36 H50 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Salvador Gutierrez</cp:lastModifiedBy>
  <cp:lastPrinted>2014-06-18T00:02:08Z</cp:lastPrinted>
  <dcterms:created xsi:type="dcterms:W3CDTF">2005-07-26T14:39:17Z</dcterms:created>
  <dcterms:modified xsi:type="dcterms:W3CDTF">2014-10-01T21:36:29Z</dcterms:modified>
  <cp:category/>
  <cp:version/>
  <cp:contentType/>
  <cp:contentStatus/>
</cp:coreProperties>
</file>